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drawings/drawing1.xml" ContentType="application/vnd.openxmlformats-officedocument.drawing+xml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drawings/drawing2.xml" ContentType="application/vnd.openxmlformats-officedocument.drawing+xml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customProperty74.bin" ContentType="application/vnd.openxmlformats-officedocument.spreadsheetml.customProperty"/>
  <Override PartName="/xl/customProperty75.bin" ContentType="application/vnd.openxmlformats-officedocument.spreadsheetml.customProperty"/>
  <Override PartName="/xl/customProperty76.bin" ContentType="application/vnd.openxmlformats-officedocument.spreadsheetml.customProperty"/>
  <Override PartName="/xl/customProperty77.bin" ContentType="application/vnd.openxmlformats-officedocument.spreadsheetml.customProperty"/>
  <Override PartName="/xl/customProperty78.bin" ContentType="application/vnd.openxmlformats-officedocument.spreadsheetml.customProperty"/>
  <Override PartName="/xl/customProperty79.bin" ContentType="application/vnd.openxmlformats-officedocument.spreadsheetml.customProperty"/>
  <Override PartName="/xl/customProperty80.bin" ContentType="application/vnd.openxmlformats-officedocument.spreadsheetml.customProperty"/>
  <Override PartName="/xl/customProperty8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804315\Telstra\TLS INVESTOR RELATIONS - General\Results\2019\FY19\OFR\FINAL\"/>
    </mc:Choice>
  </mc:AlternateContent>
  <bookViews>
    <workbookView xWindow="0" yWindow="0" windowWidth="18936" windowHeight="7596" tabRatio="913"/>
  </bookViews>
  <sheets>
    <sheet name="Fin Ongoing" sheetId="1" r:id="rId1"/>
    <sheet name="Cash Flow" sheetId="2" r:id="rId2"/>
    <sheet name="Bal Sheet" sheetId="4" r:id="rId3"/>
    <sheet name="Segments" sheetId="10" r:id="rId4"/>
    <sheet name="Stat data" sheetId="6" r:id="rId5"/>
    <sheet name="Historical smry P&amp;L" sheetId="14" r:id="rId6"/>
    <sheet name="Historical smry KPIs" sheetId="11" r:id="rId7"/>
    <sheet name="Fnce Costs" sheetId="23" state="hidden" r:id="rId8"/>
    <sheet name="FTE Capex (2)" sheetId="29" state="hidden" r:id="rId9"/>
  </sheets>
  <externalReferences>
    <externalReference r:id="rId10"/>
    <externalReference r:id="rId11"/>
    <externalReference r:id="rId12"/>
  </externalReferences>
  <definedNames>
    <definedName name="_" hidden="1">"_x0015_‹_x0013_t_x0015__x0001_wUôB@NEQìJ„O	FÀT;"</definedName>
    <definedName name="__IntlFixup" hidden="1">TRUE</definedName>
    <definedName name="a" localSheetId="2" hidden="1">{"Budget Summary",#N/A,FALSE,"Sheet1";"Calendarization",#N/A,FALSE,"Sheet1";"Starting Personnel",#N/A,FALSE,"Sheet1"}</definedName>
    <definedName name="a" localSheetId="7" hidden="1">{"Budget Summary",#N/A,FALSE,"Sheet1";"Calendarization",#N/A,FALSE,"Sheet1";"Starting Personnel",#N/A,FALSE,"Sheet1"}</definedName>
    <definedName name="a" localSheetId="8" hidden="1">{"Budget Summary",#N/A,FALSE,"Sheet1";"Calendarization",#N/A,FALSE,"Sheet1";"Starting Personnel",#N/A,FALSE,"Sheet1"}</definedName>
    <definedName name="a" localSheetId="6" hidden="1">{"Budget Summary",#N/A,FALSE,"Sheet1";"Calendarization",#N/A,FALSE,"Sheet1";"Starting Personnel",#N/A,FALSE,"Sheet1"}</definedName>
    <definedName name="a" localSheetId="5" hidden="1">{"Budget Summary",#N/A,FALSE,"Sheet1";"Calendarization",#N/A,FALSE,"Sheet1";"Starting Personnel",#N/A,FALSE,"Sheet1"}</definedName>
    <definedName name="a" localSheetId="3" hidden="1">{"Budget Summary",#N/A,FALSE,"Sheet1";"Calendarization",#N/A,FALSE,"Sheet1";"Starting Personnel",#N/A,FALSE,"Sheet1"}</definedName>
    <definedName name="a" localSheetId="4" hidden="1">{"Budget Summary",#N/A,FALSE,"Sheet1";"Calendarization",#N/A,FALSE,"Sheet1";"Starting Personnel",#N/A,FALSE,"Sheet1"}</definedName>
    <definedName name="a" hidden="1">{"Budget Summary",#N/A,FALSE,"Sheet1";"Calendarization",#N/A,FALSE,"Sheet1";"Starting Personnel",#N/A,FALSE,"Sheet1"}</definedName>
    <definedName name="aaa" localSheetId="2" hidden="1">{"Budget Summary",#N/A,FALSE,"Sheet1";"Calendarization",#N/A,FALSE,"Sheet1";"Starting Personnel",#N/A,FALSE,"Sheet1"}</definedName>
    <definedName name="aaa" localSheetId="7" hidden="1">{"Budget Summary",#N/A,FALSE,"Sheet1";"Calendarization",#N/A,FALSE,"Sheet1";"Starting Personnel",#N/A,FALSE,"Sheet1"}</definedName>
    <definedName name="aaa" localSheetId="8" hidden="1">{"Budget Summary",#N/A,FALSE,"Sheet1";"Calendarization",#N/A,FALSE,"Sheet1";"Starting Personnel",#N/A,FALSE,"Sheet1"}</definedName>
    <definedName name="aaa" localSheetId="6" hidden="1">{"Budget Summary",#N/A,FALSE,"Sheet1";"Calendarization",#N/A,FALSE,"Sheet1";"Starting Personnel",#N/A,FALSE,"Sheet1"}</definedName>
    <definedName name="aaa" localSheetId="5" hidden="1">{"Budget Summary",#N/A,FALSE,"Sheet1";"Calendarization",#N/A,FALSE,"Sheet1";"Starting Personnel",#N/A,FALSE,"Sheet1"}</definedName>
    <definedName name="aaa" localSheetId="3" hidden="1">{"Budget Summary",#N/A,FALSE,"Sheet1";"Calendarization",#N/A,FALSE,"Sheet1";"Starting Personnel",#N/A,FALSE,"Sheet1"}</definedName>
    <definedName name="aaa" localSheetId="4" hidden="1">{"Budget Summary",#N/A,FALSE,"Sheet1";"Calendarization",#N/A,FALSE,"Sheet1";"Starting Personnel",#N/A,FALSE,"Sheet1"}</definedName>
    <definedName name="aaa" hidden="1">{"Budget Summary",#N/A,FALSE,"Sheet1";"Calendarization",#N/A,FALSE,"Sheet1";"Starting Personnel",#N/A,FALSE,"Sheet1"}</definedName>
    <definedName name="AuditTrailAndVersion" localSheetId="7">#REF!</definedName>
    <definedName name="AuditTrailAndVersion" localSheetId="8">#REF!</definedName>
    <definedName name="AuditTrailAndVersion" localSheetId="6">#REF!</definedName>
    <definedName name="AuditTrailAndVersion" localSheetId="5">#REF!</definedName>
    <definedName name="AuditTrailAndVersion">#REF!</definedName>
    <definedName name="bnsfgfg_" localSheetId="7">#REF!</definedName>
    <definedName name="bnsfgfg_" localSheetId="8">#REF!</definedName>
    <definedName name="bnsfgfg_" localSheetId="6">#REF!</definedName>
    <definedName name="bnsfgfg_" localSheetId="5">#REF!</definedName>
    <definedName name="bnsfgfg_">#REF!</definedName>
    <definedName name="ColNUm">[1]Total_Month!$L$5</definedName>
    <definedName name="ColumnTitle" localSheetId="7">#REF!</definedName>
    <definedName name="ColumnTitle" localSheetId="8">#REF!</definedName>
    <definedName name="ColumnTitle" localSheetId="6">#REF!</definedName>
    <definedName name="ColumnTitle" localSheetId="5">#REF!</definedName>
    <definedName name="ColumnTitle">#REF!</definedName>
    <definedName name="Cost_Centre_Selected">[2]Values!$B$24</definedName>
    <definedName name="Cube">[2]CostCentreList!$E$9</definedName>
    <definedName name="current_month" localSheetId="7">#REF!</definedName>
    <definedName name="current_month" localSheetId="8">#REF!</definedName>
    <definedName name="current_month" localSheetId="6">#REF!</definedName>
    <definedName name="current_month" localSheetId="5">#REF!</definedName>
    <definedName name="current_month">#REF!</definedName>
    <definedName name="current_month_current_year" localSheetId="7">#REF!</definedName>
    <definedName name="current_month_current_year" localSheetId="8">#REF!</definedName>
    <definedName name="current_month_current_year" localSheetId="6">#REF!</definedName>
    <definedName name="current_month_current_year" localSheetId="5">#REF!</definedName>
    <definedName name="current_month_current_year">#REF!</definedName>
    <definedName name="current_month_prior_year" localSheetId="7">#REF!</definedName>
    <definedName name="current_month_prior_year" localSheetId="8">#REF!</definedName>
    <definedName name="current_month_prior_year" localSheetId="6">#REF!</definedName>
    <definedName name="current_month_prior_year" localSheetId="5">#REF!</definedName>
    <definedName name="current_month_prior_year">#REF!</definedName>
    <definedName name="current_year" localSheetId="8">#REF!</definedName>
    <definedName name="current_year" localSheetId="6">#REF!</definedName>
    <definedName name="current_year" localSheetId="5">#REF!</definedName>
    <definedName name="current_year">#REF!</definedName>
    <definedName name="d" localSheetId="2" hidden="1">{"Budget Summary",#N/A,FALSE,"Sheet1";"Calendarization",#N/A,FALSE,"Sheet1";"Starting Personnel",#N/A,FALSE,"Sheet1"}</definedName>
    <definedName name="d" localSheetId="7" hidden="1">{"Budget Summary",#N/A,FALSE,"Sheet1";"Calendarization",#N/A,FALSE,"Sheet1";"Starting Personnel",#N/A,FALSE,"Sheet1"}</definedName>
    <definedName name="d" localSheetId="8" hidden="1">{"Budget Summary",#N/A,FALSE,"Sheet1";"Calendarization",#N/A,FALSE,"Sheet1";"Starting Personnel",#N/A,FALSE,"Sheet1"}</definedName>
    <definedName name="d" localSheetId="6" hidden="1">{"Budget Summary",#N/A,FALSE,"Sheet1";"Calendarization",#N/A,FALSE,"Sheet1";"Starting Personnel",#N/A,FALSE,"Sheet1"}</definedName>
    <definedName name="d" localSheetId="5" hidden="1">{"Budget Summary",#N/A,FALSE,"Sheet1";"Calendarization",#N/A,FALSE,"Sheet1";"Starting Personnel",#N/A,FALSE,"Sheet1"}</definedName>
    <definedName name="d" localSheetId="3" hidden="1">{"Budget Summary",#N/A,FALSE,"Sheet1";"Calendarization",#N/A,FALSE,"Sheet1";"Starting Personnel",#N/A,FALSE,"Sheet1"}</definedName>
    <definedName name="d" localSheetId="4" hidden="1">{"Budget Summary",#N/A,FALSE,"Sheet1";"Calendarization",#N/A,FALSE,"Sheet1";"Starting Personnel",#N/A,FALSE,"Sheet1"}</definedName>
    <definedName name="d" hidden="1">{"Budget Summary",#N/A,FALSE,"Sheet1";"Calendarization",#N/A,FALSE,"Sheet1";"Starting Personnel",#N/A,FALSE,"Sheet1"}</definedName>
    <definedName name="DataArea" localSheetId="7">#REF!</definedName>
    <definedName name="DataArea" localSheetId="8">#REF!</definedName>
    <definedName name="DataArea" localSheetId="6">#REF!</definedName>
    <definedName name="DataArea" localSheetId="5">#REF!</definedName>
    <definedName name="DataArea">#REF!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"::ODMA\DME-MSE\TPIPS-40644"</definedName>
    <definedName name="DME_DocumentOpened" hidden="1">"True"</definedName>
    <definedName name="DME_DocumentTitle" hidden="1">"TPIPS-40644 - ATM Product Report Test doc"</definedName>
    <definedName name="DME_LocalFile" hidden="1">"True"</definedName>
    <definedName name="DME_NextWindowNumber" hidden="1">"2"</definedName>
    <definedName name="DME_ODMALinks1" hidden="1">"::ODMA\DME-MSE\BS-12502=C:\DOCUME~1\c976571\LOCALS~1\Temp\Dme\BS-12502.xls"</definedName>
    <definedName name="DME_ODMALinks2" hidden="1">"::ODMA\DME-MSE\BS-12501=C:\DOCUME~1\c976571\LOCALS~1\Temp\Dme\BS-12501.xls"</definedName>
    <definedName name="DME_ODMALinks3" hidden="1">"::ODMA\DME-MSE\BS-12516=C:\DOCUME~1\c976571\LOCALS~1\Temp\Dme\DME12516.xls"</definedName>
    <definedName name="DME_ODMALinks4" hidden="1">"::ODMA\DME-MSE\BS-12499=C:\DOCUME~1\c976571\LOCALS~1\Temp\Dme\BS-12499.xls"</definedName>
    <definedName name="DME_ODMALinksCount" hidden="1">"4"</definedName>
    <definedName name="FullMonthYearName" localSheetId="7">#REF!</definedName>
    <definedName name="FullMonthYearName" localSheetId="8">#REF!</definedName>
    <definedName name="FullMonthYearName" localSheetId="6">#REF!</definedName>
    <definedName name="FullMonthYearName" localSheetId="5">#REF!</definedName>
    <definedName name="FullMonthYearName">#REF!</definedName>
    <definedName name="g" localSheetId="2" hidden="1">{"Budget Summary",#N/A,FALSE,"Sheet1";"Calendarization",#N/A,FALSE,"Sheet1";"Starting Personnel",#N/A,FALSE,"Sheet1"}</definedName>
    <definedName name="g" localSheetId="7" hidden="1">{"Budget Summary",#N/A,FALSE,"Sheet1";"Calendarization",#N/A,FALSE,"Sheet1";"Starting Personnel",#N/A,FALSE,"Sheet1"}</definedName>
    <definedName name="g" localSheetId="8" hidden="1">{"Budget Summary",#N/A,FALSE,"Sheet1";"Calendarization",#N/A,FALSE,"Sheet1";"Starting Personnel",#N/A,FALSE,"Sheet1"}</definedName>
    <definedName name="g" localSheetId="6" hidden="1">{"Budget Summary",#N/A,FALSE,"Sheet1";"Calendarization",#N/A,FALSE,"Sheet1";"Starting Personnel",#N/A,FALSE,"Sheet1"}</definedName>
    <definedName name="g" localSheetId="5" hidden="1">{"Budget Summary",#N/A,FALSE,"Sheet1";"Calendarization",#N/A,FALSE,"Sheet1";"Starting Personnel",#N/A,FALSE,"Sheet1"}</definedName>
    <definedName name="g" localSheetId="3" hidden="1">{"Budget Summary",#N/A,FALSE,"Sheet1";"Calendarization",#N/A,FALSE,"Sheet1";"Starting Personnel",#N/A,FALSE,"Sheet1"}</definedName>
    <definedName name="g" localSheetId="4" hidden="1">{"Budget Summary",#N/A,FALSE,"Sheet1";"Calendarization",#N/A,FALSE,"Sheet1";"Starting Personnel",#N/A,FALSE,"Sheet1"}</definedName>
    <definedName name="g" hidden="1">{"Budget Summary",#N/A,FALSE,"Sheet1";"Calendarization",#N/A,FALSE,"Sheet1";"Starting Personnel",#N/A,FALSE,"Sheet1"}</definedName>
    <definedName name="h" localSheetId="2" hidden="1">{"Budget Summary",#N/A,FALSE,"Sheet1";"Calendarization",#N/A,FALSE,"Sheet1";"Starting Personnel",#N/A,FALSE,"Sheet1"}</definedName>
    <definedName name="h" localSheetId="7" hidden="1">{"Budget Summary",#N/A,FALSE,"Sheet1";"Calendarization",#N/A,FALSE,"Sheet1";"Starting Personnel",#N/A,FALSE,"Sheet1"}</definedName>
    <definedName name="h" localSheetId="8" hidden="1">{"Budget Summary",#N/A,FALSE,"Sheet1";"Calendarization",#N/A,FALSE,"Sheet1";"Starting Personnel",#N/A,FALSE,"Sheet1"}</definedName>
    <definedName name="h" localSheetId="6" hidden="1">{"Budget Summary",#N/A,FALSE,"Sheet1";"Calendarization",#N/A,FALSE,"Sheet1";"Starting Personnel",#N/A,FALSE,"Sheet1"}</definedName>
    <definedName name="h" localSheetId="5" hidden="1">{"Budget Summary",#N/A,FALSE,"Sheet1";"Calendarization",#N/A,FALSE,"Sheet1";"Starting Personnel",#N/A,FALSE,"Sheet1"}</definedName>
    <definedName name="h" localSheetId="3" hidden="1">{"Budget Summary",#N/A,FALSE,"Sheet1";"Calendarization",#N/A,FALSE,"Sheet1";"Starting Personnel",#N/A,FALSE,"Sheet1"}</definedName>
    <definedName name="h" localSheetId="4" hidden="1">{"Budget Summary",#N/A,FALSE,"Sheet1";"Calendarization",#N/A,FALSE,"Sheet1";"Starting Personnel",#N/A,FALSE,"Sheet1"}</definedName>
    <definedName name="h" hidden="1">{"Budget Summary",#N/A,FALSE,"Sheet1";"Calendarization",#N/A,FALSE,"Sheet1";"Starting Personnel",#N/A,FALSE,"Sheet1"}</definedName>
    <definedName name="half_year" localSheetId="7">#REF!</definedName>
    <definedName name="half_year" localSheetId="8">#REF!</definedName>
    <definedName name="half_year" localSheetId="6">#REF!</definedName>
    <definedName name="half_year" localSheetId="5">#REF!</definedName>
    <definedName name="half_year">#REF!</definedName>
    <definedName name="header" localSheetId="7">#REF!</definedName>
    <definedName name="header" localSheetId="8">#REF!</definedName>
    <definedName name="header" localSheetId="6">#REF!</definedName>
    <definedName name="header" localSheetId="5">#REF!</definedName>
    <definedName name="header">#REF!</definedName>
    <definedName name="line158320" localSheetId="7">[3]Report!#REF!</definedName>
    <definedName name="line158320" localSheetId="8">[3]Report!#REF!</definedName>
    <definedName name="line158320" localSheetId="6">[3]Report!#REF!</definedName>
    <definedName name="line158320" localSheetId="5">[3]Report!#REF!</definedName>
    <definedName name="line158320">[3]Report!#REF!</definedName>
    <definedName name="line158340" localSheetId="7">[3]Report!#REF!</definedName>
    <definedName name="line158340" localSheetId="8">[3]Report!#REF!</definedName>
    <definedName name="line158340" localSheetId="6">[3]Report!#REF!</definedName>
    <definedName name="line158340" localSheetId="5">[3]Report!#REF!</definedName>
    <definedName name="line158340">[3]Report!#REF!</definedName>
    <definedName name="line1584" localSheetId="7">[3]Report!#REF!</definedName>
    <definedName name="line1584" localSheetId="8">[3]Report!#REF!</definedName>
    <definedName name="line1584" localSheetId="6">[3]Report!#REF!</definedName>
    <definedName name="line1584" localSheetId="5">[3]Report!#REF!</definedName>
    <definedName name="line1584">[3]Report!#REF!</definedName>
    <definedName name="line1585" localSheetId="7">[3]Report!#REF!</definedName>
    <definedName name="line1585" localSheetId="8">[3]Report!#REF!</definedName>
    <definedName name="line1585" localSheetId="6">[3]Report!#REF!</definedName>
    <definedName name="line1585" localSheetId="5">[3]Report!#REF!</definedName>
    <definedName name="line1585">[3]Report!#REF!</definedName>
    <definedName name="line2401" localSheetId="8">[3]Report!#REF!</definedName>
    <definedName name="line2401" localSheetId="6">[3]Report!#REF!</definedName>
    <definedName name="line2401" localSheetId="5">[3]Report!#REF!</definedName>
    <definedName name="line2401">[3]Report!#REF!</definedName>
    <definedName name="line2405" localSheetId="8">[3]Report!#REF!</definedName>
    <definedName name="line2405" localSheetId="6">[3]Report!#REF!</definedName>
    <definedName name="line2405" localSheetId="5">[3]Report!#REF!</definedName>
    <definedName name="line2405">[3]Report!#REF!</definedName>
    <definedName name="line2408" localSheetId="8">[3]Report!#REF!</definedName>
    <definedName name="line2408" localSheetId="6">[3]Report!#REF!</definedName>
    <definedName name="line2408" localSheetId="5">[3]Report!#REF!</definedName>
    <definedName name="line2408">[3]Report!#REF!</definedName>
    <definedName name="line2412" localSheetId="8">[3]Report!#REF!</definedName>
    <definedName name="line2412" localSheetId="6">[3]Report!#REF!</definedName>
    <definedName name="line2412" localSheetId="5">[3]Report!#REF!</definedName>
    <definedName name="line2412">[3]Report!#REF!</definedName>
    <definedName name="line2414" localSheetId="8">[3]Report!#REF!</definedName>
    <definedName name="line2414" localSheetId="6">[3]Report!#REF!</definedName>
    <definedName name="line2414" localSheetId="5">[3]Report!#REF!</definedName>
    <definedName name="line2414">[3]Report!#REF!</definedName>
    <definedName name="line2419" localSheetId="8">[3]Report!#REF!</definedName>
    <definedName name="line2419" localSheetId="6">[3]Report!#REF!</definedName>
    <definedName name="line2419" localSheetId="5">[3]Report!#REF!</definedName>
    <definedName name="line2419">[3]Report!#REF!</definedName>
    <definedName name="line2420" localSheetId="8">[3]Report!#REF!</definedName>
    <definedName name="line2420" localSheetId="6">[3]Report!#REF!</definedName>
    <definedName name="line2420" localSheetId="5">[3]Report!#REF!</definedName>
    <definedName name="line2420">[3]Report!#REF!</definedName>
    <definedName name="line2430" localSheetId="8">[3]Report!#REF!</definedName>
    <definedName name="line2430" localSheetId="6">[3]Report!#REF!</definedName>
    <definedName name="line2430" localSheetId="5">[3]Report!#REF!</definedName>
    <definedName name="line2430">[3]Report!#REF!</definedName>
    <definedName name="line2431" localSheetId="8">[3]Report!#REF!</definedName>
    <definedName name="line2431" localSheetId="6">[3]Report!#REF!</definedName>
    <definedName name="line2431" localSheetId="5">[3]Report!#REF!</definedName>
    <definedName name="line2431">[3]Report!#REF!</definedName>
    <definedName name="line2432" localSheetId="8">[3]Report!#REF!</definedName>
    <definedName name="line2432" localSheetId="6">[3]Report!#REF!</definedName>
    <definedName name="line2432" localSheetId="5">[3]Report!#REF!</definedName>
    <definedName name="line2432">[3]Report!#REF!</definedName>
    <definedName name="line2433" localSheetId="8">[3]Report!#REF!</definedName>
    <definedName name="line2433" localSheetId="6">[3]Report!#REF!</definedName>
    <definedName name="line2433" localSheetId="5">[3]Report!#REF!</definedName>
    <definedName name="line2433">[3]Report!#REF!</definedName>
    <definedName name="line2434" localSheetId="8">[3]Report!#REF!</definedName>
    <definedName name="line2434" localSheetId="6">[3]Report!#REF!</definedName>
    <definedName name="line2434" localSheetId="5">[3]Report!#REF!</definedName>
    <definedName name="line2434">[3]Report!#REF!</definedName>
    <definedName name="line2464" localSheetId="8">[3]Report!#REF!</definedName>
    <definedName name="line2464" localSheetId="6">[3]Report!#REF!</definedName>
    <definedName name="line2464" localSheetId="5">[3]Report!#REF!</definedName>
    <definedName name="line2464">[3]Report!#REF!</definedName>
    <definedName name="line2465" localSheetId="8">[3]Report!#REF!</definedName>
    <definedName name="line2465" localSheetId="6">[3]Report!#REF!</definedName>
    <definedName name="line2465" localSheetId="5">[3]Report!#REF!</definedName>
    <definedName name="line2465">[3]Report!#REF!</definedName>
    <definedName name="line2466" localSheetId="8">[3]Report!#REF!</definedName>
    <definedName name="line2466" localSheetId="6">[3]Report!#REF!</definedName>
    <definedName name="line2466" localSheetId="5">[3]Report!#REF!</definedName>
    <definedName name="line2466">[3]Report!#REF!</definedName>
    <definedName name="line2471" localSheetId="8">[3]Report!#REF!</definedName>
    <definedName name="line2471" localSheetId="6">[3]Report!#REF!</definedName>
    <definedName name="line2471" localSheetId="5">[3]Report!#REF!</definedName>
    <definedName name="line2471">[3]Report!#REF!</definedName>
    <definedName name="line2472" localSheetId="8">[3]Report!#REF!</definedName>
    <definedName name="line2472" localSheetId="6">[3]Report!#REF!</definedName>
    <definedName name="line2472" localSheetId="5">[3]Report!#REF!</definedName>
    <definedName name="line2472">[3]Report!#REF!</definedName>
    <definedName name="line2500" localSheetId="8">[3]Report!#REF!</definedName>
    <definedName name="line2500" localSheetId="6">[3]Report!#REF!</definedName>
    <definedName name="line2500" localSheetId="5">[3]Report!#REF!</definedName>
    <definedName name="line2500">[3]Report!#REF!</definedName>
    <definedName name="line3220" localSheetId="8">[3]Report!#REF!</definedName>
    <definedName name="line3220" localSheetId="6">[3]Report!#REF!</definedName>
    <definedName name="line3220" localSheetId="5">[3]Report!#REF!</definedName>
    <definedName name="line3220">[3]Report!#REF!</definedName>
    <definedName name="line3260" localSheetId="8">[3]Report!#REF!</definedName>
    <definedName name="line3260" localSheetId="6">[3]Report!#REF!</definedName>
    <definedName name="line3260" localSheetId="5">[3]Report!#REF!</definedName>
    <definedName name="line3260">[3]Report!#REF!</definedName>
    <definedName name="line4330" localSheetId="8">[3]Report!#REF!</definedName>
    <definedName name="line4330" localSheetId="6">[3]Report!#REF!</definedName>
    <definedName name="line4330" localSheetId="5">[3]Report!#REF!</definedName>
    <definedName name="line4330">[3]Report!#REF!</definedName>
    <definedName name="line4340" localSheetId="8">[3]Report!#REF!</definedName>
    <definedName name="line4340" localSheetId="6">[3]Report!#REF!</definedName>
    <definedName name="line4340" localSheetId="5">[3]Report!#REF!</definedName>
    <definedName name="line4340">[3]Report!#REF!</definedName>
    <definedName name="line4345" localSheetId="8">[3]Report!#REF!</definedName>
    <definedName name="line4345" localSheetId="6">[3]Report!#REF!</definedName>
    <definedName name="line4345" localSheetId="5">[3]Report!#REF!</definedName>
    <definedName name="line4345">[3]Report!#REF!</definedName>
    <definedName name="line4493" localSheetId="8">[3]Report!#REF!</definedName>
    <definedName name="line4493" localSheetId="6">[3]Report!#REF!</definedName>
    <definedName name="line4493" localSheetId="5">[3]Report!#REF!</definedName>
    <definedName name="line4493">[3]Report!#REF!</definedName>
    <definedName name="line489012" localSheetId="8">[3]Report!#REF!</definedName>
    <definedName name="line489012" localSheetId="6">[3]Report!#REF!</definedName>
    <definedName name="line489012" localSheetId="5">[3]Report!#REF!</definedName>
    <definedName name="line489012">[3]Report!#REF!</definedName>
    <definedName name="line489014" localSheetId="8">[3]Report!#REF!</definedName>
    <definedName name="line489014" localSheetId="6">[3]Report!#REF!</definedName>
    <definedName name="line489014" localSheetId="5">[3]Report!#REF!</definedName>
    <definedName name="line489014">[3]Report!#REF!</definedName>
    <definedName name="line489018" localSheetId="8">[3]Report!#REF!</definedName>
    <definedName name="line489018" localSheetId="6">[3]Report!#REF!</definedName>
    <definedName name="line489018" localSheetId="5">[3]Report!#REF!</definedName>
    <definedName name="line489018">[3]Report!#REF!</definedName>
    <definedName name="line489020" localSheetId="8">[3]Report!#REF!</definedName>
    <definedName name="line489020" localSheetId="6">[3]Report!#REF!</definedName>
    <definedName name="line489020" localSheetId="5">[3]Report!#REF!</definedName>
    <definedName name="line489020">[3]Report!#REF!</definedName>
    <definedName name="line489028" localSheetId="8">[3]Report!#REF!</definedName>
    <definedName name="line489028" localSheetId="6">[3]Report!#REF!</definedName>
    <definedName name="line489028" localSheetId="5">[3]Report!#REF!</definedName>
    <definedName name="line489028">[3]Report!#REF!</definedName>
    <definedName name="line489030" localSheetId="8">[3]Report!#REF!</definedName>
    <definedName name="line489030" localSheetId="6">[3]Report!#REF!</definedName>
    <definedName name="line489030" localSheetId="5">[3]Report!#REF!</definedName>
    <definedName name="line489030">[3]Report!#REF!</definedName>
    <definedName name="line489034" localSheetId="8">[3]Report!#REF!</definedName>
    <definedName name="line489034" localSheetId="6">[3]Report!#REF!</definedName>
    <definedName name="line489034" localSheetId="5">[3]Report!#REF!</definedName>
    <definedName name="line489034">[3]Report!#REF!</definedName>
    <definedName name="line489036" localSheetId="8">[3]Report!#REF!</definedName>
    <definedName name="line489036" localSheetId="6">[3]Report!#REF!</definedName>
    <definedName name="line489036" localSheetId="5">[3]Report!#REF!</definedName>
    <definedName name="line489036">[3]Report!#REF!</definedName>
    <definedName name="line489042" localSheetId="8">[3]Report!#REF!</definedName>
    <definedName name="line489042" localSheetId="6">[3]Report!#REF!</definedName>
    <definedName name="line489042" localSheetId="5">[3]Report!#REF!</definedName>
    <definedName name="line489042">[3]Report!#REF!</definedName>
    <definedName name="line489044" localSheetId="8">[3]Report!#REF!</definedName>
    <definedName name="line489044" localSheetId="6">[3]Report!#REF!</definedName>
    <definedName name="line489044" localSheetId="5">[3]Report!#REF!</definedName>
    <definedName name="line489044">[3]Report!#REF!</definedName>
    <definedName name="line489046" localSheetId="8">[3]Report!#REF!</definedName>
    <definedName name="line489046" localSheetId="6">[3]Report!#REF!</definedName>
    <definedName name="line489046" localSheetId="5">[3]Report!#REF!</definedName>
    <definedName name="line489046">[3]Report!#REF!</definedName>
    <definedName name="line489050" localSheetId="8">[3]Report!#REF!</definedName>
    <definedName name="line489050" localSheetId="6">[3]Report!#REF!</definedName>
    <definedName name="line489050" localSheetId="5">[3]Report!#REF!</definedName>
    <definedName name="line489050">[3]Report!#REF!</definedName>
    <definedName name="line489052" localSheetId="8">[3]Report!#REF!</definedName>
    <definedName name="line489052" localSheetId="6">[3]Report!#REF!</definedName>
    <definedName name="line489052" localSheetId="5">[3]Report!#REF!</definedName>
    <definedName name="line489052">[3]Report!#REF!</definedName>
    <definedName name="line489054" localSheetId="8">[3]Report!#REF!</definedName>
    <definedName name="line489054" localSheetId="6">[3]Report!#REF!</definedName>
    <definedName name="line489054" localSheetId="5">[3]Report!#REF!</definedName>
    <definedName name="line489054">[3]Report!#REF!</definedName>
    <definedName name="line489056" localSheetId="8">[3]Report!#REF!</definedName>
    <definedName name="line489056" localSheetId="6">[3]Report!#REF!</definedName>
    <definedName name="line489056" localSheetId="5">[3]Report!#REF!</definedName>
    <definedName name="line489056">[3]Report!#REF!</definedName>
    <definedName name="line489058" localSheetId="8">[3]Report!#REF!</definedName>
    <definedName name="line489058" localSheetId="6">[3]Report!#REF!</definedName>
    <definedName name="line489058" localSheetId="5">[3]Report!#REF!</definedName>
    <definedName name="line489058">[3]Report!#REF!</definedName>
    <definedName name="line489060" localSheetId="8">[3]Report!#REF!</definedName>
    <definedName name="line489060" localSheetId="6">[3]Report!#REF!</definedName>
    <definedName name="line489060" localSheetId="5">[3]Report!#REF!</definedName>
    <definedName name="line489060">[3]Report!#REF!</definedName>
    <definedName name="line489062" localSheetId="8">[3]Report!#REF!</definedName>
    <definedName name="line489062" localSheetId="6">[3]Report!#REF!</definedName>
    <definedName name="line489062" localSheetId="5">[3]Report!#REF!</definedName>
    <definedName name="line489062">[3]Report!#REF!</definedName>
    <definedName name="line489064" localSheetId="8">[3]Report!#REF!</definedName>
    <definedName name="line489064" localSheetId="6">[3]Report!#REF!</definedName>
    <definedName name="line489064" localSheetId="5">[3]Report!#REF!</definedName>
    <definedName name="line489064">[3]Report!#REF!</definedName>
    <definedName name="line489066" localSheetId="8">[3]Report!#REF!</definedName>
    <definedName name="line489066" localSheetId="6">[3]Report!#REF!</definedName>
    <definedName name="line489066" localSheetId="5">[3]Report!#REF!</definedName>
    <definedName name="line489066">[3]Report!#REF!</definedName>
    <definedName name="line489068" localSheetId="8">[3]Report!#REF!</definedName>
    <definedName name="line489068" localSheetId="6">[3]Report!#REF!</definedName>
    <definedName name="line489068" localSheetId="5">[3]Report!#REF!</definedName>
    <definedName name="line489068">[3]Report!#REF!</definedName>
    <definedName name="line489070" localSheetId="8">[3]Report!#REF!</definedName>
    <definedName name="line489070" localSheetId="6">[3]Report!#REF!</definedName>
    <definedName name="line489070" localSheetId="5">[3]Report!#REF!</definedName>
    <definedName name="line489070">[3]Report!#REF!</definedName>
    <definedName name="line5622" localSheetId="8">[3]Report!#REF!</definedName>
    <definedName name="line5622" localSheetId="6">[3]Report!#REF!</definedName>
    <definedName name="line5622" localSheetId="5">[3]Report!#REF!</definedName>
    <definedName name="line5622">[3]Report!#REF!</definedName>
    <definedName name="line5624" localSheetId="8">[3]Report!#REF!</definedName>
    <definedName name="line5624" localSheetId="6">[3]Report!#REF!</definedName>
    <definedName name="line5624" localSheetId="5">[3]Report!#REF!</definedName>
    <definedName name="line5624">[3]Report!#REF!</definedName>
    <definedName name="line5626" localSheetId="8">[3]Report!#REF!</definedName>
    <definedName name="line5626" localSheetId="6">[3]Report!#REF!</definedName>
    <definedName name="line5626" localSheetId="5">[3]Report!#REF!</definedName>
    <definedName name="line5626">[3]Report!#REF!</definedName>
    <definedName name="line5628" localSheetId="8">[3]Report!#REF!</definedName>
    <definedName name="line5628" localSheetId="6">[3]Report!#REF!</definedName>
    <definedName name="line5628" localSheetId="5">[3]Report!#REF!</definedName>
    <definedName name="line5628">[3]Report!#REF!</definedName>
    <definedName name="line5920" localSheetId="8">[3]Report!#REF!</definedName>
    <definedName name="line5920" localSheetId="6">[3]Report!#REF!</definedName>
    <definedName name="line5920" localSheetId="5">[3]Report!#REF!</definedName>
    <definedName name="line5920">[3]Report!#REF!</definedName>
    <definedName name="line5930" localSheetId="8">[3]Report!#REF!</definedName>
    <definedName name="line5930" localSheetId="6">[3]Report!#REF!</definedName>
    <definedName name="line5930" localSheetId="5">[3]Report!#REF!</definedName>
    <definedName name="line5930">[3]Report!#REF!</definedName>
    <definedName name="line5950" localSheetId="8">[3]Report!#REF!</definedName>
    <definedName name="line5950" localSheetId="6">[3]Report!#REF!</definedName>
    <definedName name="line5950" localSheetId="5">[3]Report!#REF!</definedName>
    <definedName name="line5950">[3]Report!#REF!</definedName>
    <definedName name="line5960" localSheetId="8">[3]Report!#REF!</definedName>
    <definedName name="line5960" localSheetId="6">[3]Report!#REF!</definedName>
    <definedName name="line5960" localSheetId="5">[3]Report!#REF!</definedName>
    <definedName name="line5960">[3]Report!#REF!</definedName>
    <definedName name="line6000" localSheetId="8">[3]Report!#REF!</definedName>
    <definedName name="line6000" localSheetId="6">[3]Report!#REF!</definedName>
    <definedName name="line6000" localSheetId="5">[3]Report!#REF!</definedName>
    <definedName name="line6000">[3]Report!#REF!</definedName>
    <definedName name="line6010" localSheetId="8">[3]Report!#REF!</definedName>
    <definedName name="line6010" localSheetId="6">[3]Report!#REF!</definedName>
    <definedName name="line6010" localSheetId="5">[3]Report!#REF!</definedName>
    <definedName name="line6010">[3]Report!#REF!</definedName>
    <definedName name="line6030" localSheetId="8">[3]Report!#REF!</definedName>
    <definedName name="line6030" localSheetId="6">[3]Report!#REF!</definedName>
    <definedName name="line6030" localSheetId="5">[3]Report!#REF!</definedName>
    <definedName name="line6030">[3]Report!#REF!</definedName>
    <definedName name="line6040" localSheetId="8">[3]Report!#REF!</definedName>
    <definedName name="line6040" localSheetId="6">[3]Report!#REF!</definedName>
    <definedName name="line6040" localSheetId="5">[3]Report!#REF!</definedName>
    <definedName name="line6040">[3]Report!#REF!</definedName>
    <definedName name="line6070" localSheetId="8">[3]Report!#REF!</definedName>
    <definedName name="line6070" localSheetId="6">[3]Report!#REF!</definedName>
    <definedName name="line6070" localSheetId="5">[3]Report!#REF!</definedName>
    <definedName name="line6070">[3]Report!#REF!</definedName>
    <definedName name="line6080" localSheetId="8">[3]Report!#REF!</definedName>
    <definedName name="line6080" localSheetId="6">[3]Report!#REF!</definedName>
    <definedName name="line6080" localSheetId="5">[3]Report!#REF!</definedName>
    <definedName name="line6080">[3]Report!#REF!</definedName>
    <definedName name="line6090" localSheetId="8">[3]Report!#REF!</definedName>
    <definedName name="line6090" localSheetId="6">[3]Report!#REF!</definedName>
    <definedName name="line6090" localSheetId="5">[3]Report!#REF!</definedName>
    <definedName name="line6090">[3]Report!#REF!</definedName>
    <definedName name="line6110" localSheetId="8">[3]Report!#REF!</definedName>
    <definedName name="line6110" localSheetId="6">[3]Report!#REF!</definedName>
    <definedName name="line6110" localSheetId="5">[3]Report!#REF!</definedName>
    <definedName name="line6110">[3]Report!#REF!</definedName>
    <definedName name="line6120" localSheetId="8">[3]Report!#REF!</definedName>
    <definedName name="line6120" localSheetId="6">[3]Report!#REF!</definedName>
    <definedName name="line6120" localSheetId="5">[3]Report!#REF!</definedName>
    <definedName name="line6120">[3]Report!#REF!</definedName>
    <definedName name="line6130" localSheetId="8">[3]Report!#REF!</definedName>
    <definedName name="line6130" localSheetId="6">[3]Report!#REF!</definedName>
    <definedName name="line6130" localSheetId="5">[3]Report!#REF!</definedName>
    <definedName name="line6130">[3]Report!#REF!</definedName>
    <definedName name="line6140" localSheetId="8">[3]Report!#REF!</definedName>
    <definedName name="line6140" localSheetId="6">[3]Report!#REF!</definedName>
    <definedName name="line6140" localSheetId="5">[3]Report!#REF!</definedName>
    <definedName name="line6140">[3]Report!#REF!</definedName>
    <definedName name="line6150" localSheetId="8">[3]Report!#REF!</definedName>
    <definedName name="line6150" localSheetId="6">[3]Report!#REF!</definedName>
    <definedName name="line6150" localSheetId="5">[3]Report!#REF!</definedName>
    <definedName name="line6150">[3]Report!#REF!</definedName>
    <definedName name="line6160" localSheetId="8">[3]Report!#REF!</definedName>
    <definedName name="line6160" localSheetId="6">[3]Report!#REF!</definedName>
    <definedName name="line6160" localSheetId="5">[3]Report!#REF!</definedName>
    <definedName name="line6160">[3]Report!#REF!</definedName>
    <definedName name="line6170" localSheetId="8">[3]Report!#REF!</definedName>
    <definedName name="line6170" localSheetId="6">[3]Report!#REF!</definedName>
    <definedName name="line6170" localSheetId="5">[3]Report!#REF!</definedName>
    <definedName name="line6170">[3]Report!#REF!</definedName>
    <definedName name="line6180" localSheetId="8">[3]Report!#REF!</definedName>
    <definedName name="line6180" localSheetId="6">[3]Report!#REF!</definedName>
    <definedName name="line6180" localSheetId="5">[3]Report!#REF!</definedName>
    <definedName name="line6180">[3]Report!#REF!</definedName>
    <definedName name="line6190" localSheetId="8">[3]Report!#REF!</definedName>
    <definedName name="line6190" localSheetId="6">[3]Report!#REF!</definedName>
    <definedName name="line6190" localSheetId="5">[3]Report!#REF!</definedName>
    <definedName name="line6190">[3]Report!#REF!</definedName>
    <definedName name="line6200" localSheetId="8">[3]Report!#REF!</definedName>
    <definedName name="line6200" localSheetId="6">[3]Report!#REF!</definedName>
    <definedName name="line6200" localSheetId="5">[3]Report!#REF!</definedName>
    <definedName name="line6200">[3]Report!#REF!</definedName>
    <definedName name="line6210" localSheetId="8">[3]Report!#REF!</definedName>
    <definedName name="line6210" localSheetId="6">[3]Report!#REF!</definedName>
    <definedName name="line6210" localSheetId="5">[3]Report!#REF!</definedName>
    <definedName name="line6210">[3]Report!#REF!</definedName>
    <definedName name="line6250" localSheetId="8">[3]Report!#REF!</definedName>
    <definedName name="line6250" localSheetId="6">[3]Report!#REF!</definedName>
    <definedName name="line6250" localSheetId="5">[3]Report!#REF!</definedName>
    <definedName name="line6250">[3]Report!#REF!</definedName>
    <definedName name="line6285" localSheetId="8">[3]Report!#REF!</definedName>
    <definedName name="line6285" localSheetId="6">[3]Report!#REF!</definedName>
    <definedName name="line6285" localSheetId="5">[3]Report!#REF!</definedName>
    <definedName name="line6285">[3]Report!#REF!</definedName>
    <definedName name="line628710" localSheetId="8">[3]Report!#REF!</definedName>
    <definedName name="line628710" localSheetId="6">[3]Report!#REF!</definedName>
    <definedName name="line628710" localSheetId="5">[3]Report!#REF!</definedName>
    <definedName name="line628710">[3]Report!#REF!</definedName>
    <definedName name="line628720" localSheetId="8">[3]Report!#REF!</definedName>
    <definedName name="line628720" localSheetId="6">[3]Report!#REF!</definedName>
    <definedName name="line628720" localSheetId="5">[3]Report!#REF!</definedName>
    <definedName name="line628720">[3]Report!#REF!</definedName>
    <definedName name="line6296" localSheetId="8">[3]Report!#REF!</definedName>
    <definedName name="line6296" localSheetId="6">[3]Report!#REF!</definedName>
    <definedName name="line6296" localSheetId="5">[3]Report!#REF!</definedName>
    <definedName name="line6296">[3]Report!#REF!</definedName>
    <definedName name="line6297" localSheetId="8">[3]Report!#REF!</definedName>
    <definedName name="line6297" localSheetId="6">[3]Report!#REF!</definedName>
    <definedName name="line6297" localSheetId="5">[3]Report!#REF!</definedName>
    <definedName name="line6297">[3]Report!#REF!</definedName>
    <definedName name="line6298" localSheetId="8">[3]Report!#REF!</definedName>
    <definedName name="line6298" localSheetId="6">[3]Report!#REF!</definedName>
    <definedName name="line6298" localSheetId="5">[3]Report!#REF!</definedName>
    <definedName name="line6298">[3]Report!#REF!</definedName>
    <definedName name="line6325" localSheetId="8">[3]Report!#REF!</definedName>
    <definedName name="line6325" localSheetId="6">[3]Report!#REF!</definedName>
    <definedName name="line6325" localSheetId="5">[3]Report!#REF!</definedName>
    <definedName name="line6325">[3]Report!#REF!</definedName>
    <definedName name="line6326" localSheetId="8">[3]Report!#REF!</definedName>
    <definedName name="line6326" localSheetId="6">[3]Report!#REF!</definedName>
    <definedName name="line6326" localSheetId="5">[3]Report!#REF!</definedName>
    <definedName name="line6326">[3]Report!#REF!</definedName>
    <definedName name="line6327" localSheetId="8">[3]Report!#REF!</definedName>
    <definedName name="line6327" localSheetId="6">[3]Report!#REF!</definedName>
    <definedName name="line6327" localSheetId="5">[3]Report!#REF!</definedName>
    <definedName name="line6327">[3]Report!#REF!</definedName>
    <definedName name="line6328" localSheetId="8">[3]Report!#REF!</definedName>
    <definedName name="line6328" localSheetId="6">[3]Report!#REF!</definedName>
    <definedName name="line6328" localSheetId="5">[3]Report!#REF!</definedName>
    <definedName name="line6328">[3]Report!#REF!</definedName>
    <definedName name="line6329" localSheetId="8">[3]Report!#REF!</definedName>
    <definedName name="line6329" localSheetId="6">[3]Report!#REF!</definedName>
    <definedName name="line6329" localSheetId="5">[3]Report!#REF!</definedName>
    <definedName name="line6329">[3]Report!#REF!</definedName>
    <definedName name="line633712" localSheetId="8">[3]Report!#REF!</definedName>
    <definedName name="line633712" localSheetId="6">[3]Report!#REF!</definedName>
    <definedName name="line633712" localSheetId="5">[3]Report!#REF!</definedName>
    <definedName name="line633712">[3]Report!#REF!</definedName>
    <definedName name="line633714" localSheetId="8">[3]Report!#REF!</definedName>
    <definedName name="line633714" localSheetId="6">[3]Report!#REF!</definedName>
    <definedName name="line633714" localSheetId="5">[3]Report!#REF!</definedName>
    <definedName name="line633714">[3]Report!#REF!</definedName>
    <definedName name="line633718" localSheetId="8">[3]Report!#REF!</definedName>
    <definedName name="line633718" localSheetId="6">[3]Report!#REF!</definedName>
    <definedName name="line633718" localSheetId="5">[3]Report!#REF!</definedName>
    <definedName name="line633718">[3]Report!#REF!</definedName>
    <definedName name="line633720" localSheetId="8">[3]Report!#REF!</definedName>
    <definedName name="line633720" localSheetId="6">[3]Report!#REF!</definedName>
    <definedName name="line633720" localSheetId="5">[3]Report!#REF!</definedName>
    <definedName name="line633720">[3]Report!#REF!</definedName>
    <definedName name="line633728" localSheetId="8">[3]Report!#REF!</definedName>
    <definedName name="line633728" localSheetId="6">[3]Report!#REF!</definedName>
    <definedName name="line633728" localSheetId="5">[3]Report!#REF!</definedName>
    <definedName name="line633728">[3]Report!#REF!</definedName>
    <definedName name="line633730" localSheetId="8">[3]Report!#REF!</definedName>
    <definedName name="line633730" localSheetId="6">[3]Report!#REF!</definedName>
    <definedName name="line633730" localSheetId="5">[3]Report!#REF!</definedName>
    <definedName name="line633730">[3]Report!#REF!</definedName>
    <definedName name="line633734" localSheetId="8">[3]Report!#REF!</definedName>
    <definedName name="line633734" localSheetId="6">[3]Report!#REF!</definedName>
    <definedName name="line633734" localSheetId="5">[3]Report!#REF!</definedName>
    <definedName name="line633734">[3]Report!#REF!</definedName>
    <definedName name="line633736" localSheetId="8">[3]Report!#REF!</definedName>
    <definedName name="line633736" localSheetId="6">[3]Report!#REF!</definedName>
    <definedName name="line633736" localSheetId="5">[3]Report!#REF!</definedName>
    <definedName name="line633736">[3]Report!#REF!</definedName>
    <definedName name="line633742" localSheetId="8">[3]Report!#REF!</definedName>
    <definedName name="line633742" localSheetId="6">[3]Report!#REF!</definedName>
    <definedName name="line633742" localSheetId="5">[3]Report!#REF!</definedName>
    <definedName name="line633742">[3]Report!#REF!</definedName>
    <definedName name="line633744" localSheetId="8">[3]Report!#REF!</definedName>
    <definedName name="line633744" localSheetId="6">[3]Report!#REF!</definedName>
    <definedName name="line633744" localSheetId="5">[3]Report!#REF!</definedName>
    <definedName name="line633744">[3]Report!#REF!</definedName>
    <definedName name="line633746" localSheetId="8">[3]Report!#REF!</definedName>
    <definedName name="line633746" localSheetId="6">[3]Report!#REF!</definedName>
    <definedName name="line633746" localSheetId="5">[3]Report!#REF!</definedName>
    <definedName name="line633746">[3]Report!#REF!</definedName>
    <definedName name="line633750" localSheetId="8">[3]Report!#REF!</definedName>
    <definedName name="line633750" localSheetId="6">[3]Report!#REF!</definedName>
    <definedName name="line633750" localSheetId="5">[3]Report!#REF!</definedName>
    <definedName name="line633750">[3]Report!#REF!</definedName>
    <definedName name="line633752" localSheetId="8">[3]Report!#REF!</definedName>
    <definedName name="line633752" localSheetId="6">[3]Report!#REF!</definedName>
    <definedName name="line633752" localSheetId="5">[3]Report!#REF!</definedName>
    <definedName name="line633752">[3]Report!#REF!</definedName>
    <definedName name="line633754" localSheetId="8">[3]Report!#REF!</definedName>
    <definedName name="line633754" localSheetId="6">[3]Report!#REF!</definedName>
    <definedName name="line633754" localSheetId="5">[3]Report!#REF!</definedName>
    <definedName name="line633754">[3]Report!#REF!</definedName>
    <definedName name="line633756" localSheetId="8">[3]Report!#REF!</definedName>
    <definedName name="line633756" localSheetId="6">[3]Report!#REF!</definedName>
    <definedName name="line633756" localSheetId="5">[3]Report!#REF!</definedName>
    <definedName name="line633756">[3]Report!#REF!</definedName>
    <definedName name="line633758" localSheetId="8">[3]Report!#REF!</definedName>
    <definedName name="line633758" localSheetId="6">[3]Report!#REF!</definedName>
    <definedName name="line633758" localSheetId="5">[3]Report!#REF!</definedName>
    <definedName name="line633758">[3]Report!#REF!</definedName>
    <definedName name="line633760" localSheetId="8">[3]Report!#REF!</definedName>
    <definedName name="line633760" localSheetId="6">[3]Report!#REF!</definedName>
    <definedName name="line633760" localSheetId="5">[3]Report!#REF!</definedName>
    <definedName name="line633760">[3]Report!#REF!</definedName>
    <definedName name="line633762" localSheetId="8">[3]Report!#REF!</definedName>
    <definedName name="line633762" localSheetId="6">[3]Report!#REF!</definedName>
    <definedName name="line633762" localSheetId="5">[3]Report!#REF!</definedName>
    <definedName name="line633762">[3]Report!#REF!</definedName>
    <definedName name="line633764" localSheetId="8">[3]Report!#REF!</definedName>
    <definedName name="line633764" localSheetId="6">[3]Report!#REF!</definedName>
    <definedName name="line633764" localSheetId="5">[3]Report!#REF!</definedName>
    <definedName name="line633764">[3]Report!#REF!</definedName>
    <definedName name="line633766" localSheetId="8">[3]Report!#REF!</definedName>
    <definedName name="line633766" localSheetId="6">[3]Report!#REF!</definedName>
    <definedName name="line633766" localSheetId="5">[3]Report!#REF!</definedName>
    <definedName name="line633766">[3]Report!#REF!</definedName>
    <definedName name="line633768" localSheetId="8">[3]Report!#REF!</definedName>
    <definedName name="line633768" localSheetId="6">[3]Report!#REF!</definedName>
    <definedName name="line633768" localSheetId="5">[3]Report!#REF!</definedName>
    <definedName name="line633768">[3]Report!#REF!</definedName>
    <definedName name="line633770" localSheetId="8">[3]Report!#REF!</definedName>
    <definedName name="line633770" localSheetId="6">[3]Report!#REF!</definedName>
    <definedName name="line633770" localSheetId="5">[3]Report!#REF!</definedName>
    <definedName name="line633770">[3]Report!#REF!</definedName>
    <definedName name="line6360" localSheetId="8">[3]Report!#REF!</definedName>
    <definedName name="line6360" localSheetId="6">[3]Report!#REF!</definedName>
    <definedName name="line6360" localSheetId="5">[3]Report!#REF!</definedName>
    <definedName name="line6360">[3]Report!#REF!</definedName>
    <definedName name="line6364" localSheetId="8">[3]Report!#REF!</definedName>
    <definedName name="line6364" localSheetId="6">[3]Report!#REF!</definedName>
    <definedName name="line6364" localSheetId="5">[3]Report!#REF!</definedName>
    <definedName name="line6364">[3]Report!#REF!</definedName>
    <definedName name="line6365" localSheetId="8">[3]Report!#REF!</definedName>
    <definedName name="line6365" localSheetId="6">[3]Report!#REF!</definedName>
    <definedName name="line6365" localSheetId="5">[3]Report!#REF!</definedName>
    <definedName name="line6365">[3]Report!#REF!</definedName>
    <definedName name="line6366" localSheetId="8">[3]Report!#REF!</definedName>
    <definedName name="line6366" localSheetId="6">[3]Report!#REF!</definedName>
    <definedName name="line6366" localSheetId="5">[3]Report!#REF!</definedName>
    <definedName name="line6366">[3]Report!#REF!</definedName>
    <definedName name="line6367" localSheetId="8">[3]Report!#REF!</definedName>
    <definedName name="line6367" localSheetId="6">[3]Report!#REF!</definedName>
    <definedName name="line6367" localSheetId="5">[3]Report!#REF!</definedName>
    <definedName name="line6367">[3]Report!#REF!</definedName>
    <definedName name="line6368" localSheetId="8">[3]Report!#REF!</definedName>
    <definedName name="line6368" localSheetId="6">[3]Report!#REF!</definedName>
    <definedName name="line6368" localSheetId="5">[3]Report!#REF!</definedName>
    <definedName name="line6368">[3]Report!#REF!</definedName>
    <definedName name="line6369" localSheetId="8">[3]Report!#REF!</definedName>
    <definedName name="line6369" localSheetId="6">[3]Report!#REF!</definedName>
    <definedName name="line6369" localSheetId="5">[3]Report!#REF!</definedName>
    <definedName name="line6369">[3]Report!#REF!</definedName>
    <definedName name="line6415" localSheetId="8">[3]Report!#REF!</definedName>
    <definedName name="line6415" localSheetId="6">[3]Report!#REF!</definedName>
    <definedName name="line6415" localSheetId="5">[3]Report!#REF!</definedName>
    <definedName name="line6415">[3]Report!#REF!</definedName>
    <definedName name="line6416" localSheetId="8">[3]Report!#REF!</definedName>
    <definedName name="line6416" localSheetId="6">[3]Report!#REF!</definedName>
    <definedName name="line6416" localSheetId="5">[3]Report!#REF!</definedName>
    <definedName name="line6416">[3]Report!#REF!</definedName>
    <definedName name="line6417" localSheetId="8">[3]Report!#REF!</definedName>
    <definedName name="line6417" localSheetId="6">[3]Report!#REF!</definedName>
    <definedName name="line6417" localSheetId="5">[3]Report!#REF!</definedName>
    <definedName name="line6417">[3]Report!#REF!</definedName>
    <definedName name="line6418" localSheetId="8">[3]Report!#REF!</definedName>
    <definedName name="line6418" localSheetId="6">[3]Report!#REF!</definedName>
    <definedName name="line6418" localSheetId="5">[3]Report!#REF!</definedName>
    <definedName name="line6418">[3]Report!#REF!</definedName>
    <definedName name="line6431" localSheetId="8">[3]Report!#REF!</definedName>
    <definedName name="line6431" localSheetId="6">[3]Report!#REF!</definedName>
    <definedName name="line6431" localSheetId="5">[3]Report!#REF!</definedName>
    <definedName name="line6431">[3]Report!#REF!</definedName>
    <definedName name="line643160" localSheetId="8">[3]Report!#REF!</definedName>
    <definedName name="line643160" localSheetId="6">[3]Report!#REF!</definedName>
    <definedName name="line643160" localSheetId="5">[3]Report!#REF!</definedName>
    <definedName name="line643160">[3]Report!#REF!</definedName>
    <definedName name="line643170" localSheetId="8">[3]Report!#REF!</definedName>
    <definedName name="line643170" localSheetId="6">[3]Report!#REF!</definedName>
    <definedName name="line643170" localSheetId="5">[3]Report!#REF!</definedName>
    <definedName name="line643170">[3]Report!#REF!</definedName>
    <definedName name="line643180" localSheetId="8">[3]Report!#REF!</definedName>
    <definedName name="line643180" localSheetId="6">[3]Report!#REF!</definedName>
    <definedName name="line643180" localSheetId="5">[3]Report!#REF!</definedName>
    <definedName name="line643180">[3]Report!#REF!</definedName>
    <definedName name="line6432" localSheetId="8">[3]Report!#REF!</definedName>
    <definedName name="line6432" localSheetId="6">[3]Report!#REF!</definedName>
    <definedName name="line6432" localSheetId="5">[3]Report!#REF!</definedName>
    <definedName name="line6432">[3]Report!#REF!</definedName>
    <definedName name="line6433" localSheetId="8">[3]Report!#REF!</definedName>
    <definedName name="line6433" localSheetId="6">[3]Report!#REF!</definedName>
    <definedName name="line6433" localSheetId="5">[3]Report!#REF!</definedName>
    <definedName name="line6433">[3]Report!#REF!</definedName>
    <definedName name="line6434" localSheetId="8">[3]Report!#REF!</definedName>
    <definedName name="line6434" localSheetId="6">[3]Report!#REF!</definedName>
    <definedName name="line6434" localSheetId="5">[3]Report!#REF!</definedName>
    <definedName name="line6434">[3]Report!#REF!</definedName>
    <definedName name="line6435" localSheetId="8">[3]Report!#REF!</definedName>
    <definedName name="line6435" localSheetId="6">[3]Report!#REF!</definedName>
    <definedName name="line6435" localSheetId="5">[3]Report!#REF!</definedName>
    <definedName name="line6435">[3]Report!#REF!</definedName>
    <definedName name="line6436" localSheetId="8">[3]Report!#REF!</definedName>
    <definedName name="line6436" localSheetId="6">[3]Report!#REF!</definedName>
    <definedName name="line6436" localSheetId="5">[3]Report!#REF!</definedName>
    <definedName name="line6436">[3]Report!#REF!</definedName>
    <definedName name="line6437" localSheetId="8">[3]Report!#REF!</definedName>
    <definedName name="line6437" localSheetId="6">[3]Report!#REF!</definedName>
    <definedName name="line6437" localSheetId="5">[3]Report!#REF!</definedName>
    <definedName name="line6437">[3]Report!#REF!</definedName>
    <definedName name="line6438" localSheetId="8">[3]Report!#REF!</definedName>
    <definedName name="line6438" localSheetId="6">[3]Report!#REF!</definedName>
    <definedName name="line6438" localSheetId="5">[3]Report!#REF!</definedName>
    <definedName name="line6438">[3]Report!#REF!</definedName>
    <definedName name="line6439" localSheetId="8">[3]Report!#REF!</definedName>
    <definedName name="line6439" localSheetId="6">[3]Report!#REF!</definedName>
    <definedName name="line6439" localSheetId="5">[3]Report!#REF!</definedName>
    <definedName name="line6439">[3]Report!#REF!</definedName>
    <definedName name="line64391" localSheetId="8">[3]Report!#REF!</definedName>
    <definedName name="line64391" localSheetId="6">[3]Report!#REF!</definedName>
    <definedName name="line64391" localSheetId="5">[3]Report!#REF!</definedName>
    <definedName name="line64391">[3]Report!#REF!</definedName>
    <definedName name="line64392" localSheetId="8">[3]Report!#REF!</definedName>
    <definedName name="line64392" localSheetId="6">[3]Report!#REF!</definedName>
    <definedName name="line64392" localSheetId="5">[3]Report!#REF!</definedName>
    <definedName name="line64392">[3]Report!#REF!</definedName>
    <definedName name="line643921" localSheetId="8">[3]Report!#REF!</definedName>
    <definedName name="line643921" localSheetId="6">[3]Report!#REF!</definedName>
    <definedName name="line643921" localSheetId="5">[3]Report!#REF!</definedName>
    <definedName name="line643921">[3]Report!#REF!</definedName>
    <definedName name="line643922" localSheetId="8">[3]Report!#REF!</definedName>
    <definedName name="line643922" localSheetId="6">[3]Report!#REF!</definedName>
    <definedName name="line643922" localSheetId="5">[3]Report!#REF!</definedName>
    <definedName name="line643922">[3]Report!#REF!</definedName>
    <definedName name="line64393" localSheetId="8">[3]Report!#REF!</definedName>
    <definedName name="line64393" localSheetId="6">[3]Report!#REF!</definedName>
    <definedName name="line64393" localSheetId="5">[3]Report!#REF!</definedName>
    <definedName name="line64393">[3]Report!#REF!</definedName>
    <definedName name="line64394" localSheetId="8">[3]Report!#REF!</definedName>
    <definedName name="line64394" localSheetId="6">[3]Report!#REF!</definedName>
    <definedName name="line64394" localSheetId="5">[3]Report!#REF!</definedName>
    <definedName name="line64394">[3]Report!#REF!</definedName>
    <definedName name="line64395" localSheetId="8">[3]Report!#REF!</definedName>
    <definedName name="line64395" localSheetId="6">[3]Report!#REF!</definedName>
    <definedName name="line64395" localSheetId="5">[3]Report!#REF!</definedName>
    <definedName name="line64395">[3]Report!#REF!</definedName>
    <definedName name="line64396" localSheetId="8">[3]Report!#REF!</definedName>
    <definedName name="line64396" localSheetId="6">[3]Report!#REF!</definedName>
    <definedName name="line64396" localSheetId="5">[3]Report!#REF!</definedName>
    <definedName name="line64396">[3]Report!#REF!</definedName>
    <definedName name="line64397" localSheetId="8">[3]Report!#REF!</definedName>
    <definedName name="line64397" localSheetId="6">[3]Report!#REF!</definedName>
    <definedName name="line64397" localSheetId="5">[3]Report!#REF!</definedName>
    <definedName name="line64397">[3]Report!#REF!</definedName>
    <definedName name="line64398" localSheetId="8">[3]Report!#REF!</definedName>
    <definedName name="line64398" localSheetId="6">[3]Report!#REF!</definedName>
    <definedName name="line64398" localSheetId="5">[3]Report!#REF!</definedName>
    <definedName name="line64398">[3]Report!#REF!</definedName>
    <definedName name="line64399" localSheetId="8">[3]Report!#REF!</definedName>
    <definedName name="line64399" localSheetId="6">[3]Report!#REF!</definedName>
    <definedName name="line64399" localSheetId="5">[3]Report!#REF!</definedName>
    <definedName name="line64399">[3]Report!#REF!</definedName>
    <definedName name="line6450" localSheetId="8">[3]Report!#REF!</definedName>
    <definedName name="line6450" localSheetId="6">[3]Report!#REF!</definedName>
    <definedName name="line6450" localSheetId="5">[3]Report!#REF!</definedName>
    <definedName name="line6450">[3]Report!#REF!</definedName>
    <definedName name="line6613" localSheetId="8">[3]Report!#REF!</definedName>
    <definedName name="line6613" localSheetId="6">[3]Report!#REF!</definedName>
    <definedName name="line6613" localSheetId="5">[3]Report!#REF!</definedName>
    <definedName name="line6613">[3]Report!#REF!</definedName>
    <definedName name="line6614" localSheetId="8">[3]Report!#REF!</definedName>
    <definedName name="line6614" localSheetId="6">[3]Report!#REF!</definedName>
    <definedName name="line6614" localSheetId="5">[3]Report!#REF!</definedName>
    <definedName name="line6614">[3]Report!#REF!</definedName>
    <definedName name="line6630" localSheetId="8">[3]Report!#REF!</definedName>
    <definedName name="line6630" localSheetId="6">[3]Report!#REF!</definedName>
    <definedName name="line6630" localSheetId="5">[3]Report!#REF!</definedName>
    <definedName name="line6630">[3]Report!#REF!</definedName>
    <definedName name="line6825" localSheetId="8">[3]Report!#REF!</definedName>
    <definedName name="line6825" localSheetId="6">[3]Report!#REF!</definedName>
    <definedName name="line6825" localSheetId="5">[3]Report!#REF!</definedName>
    <definedName name="line6825">[3]Report!#REF!</definedName>
    <definedName name="line6841" localSheetId="8">[3]Report!#REF!</definedName>
    <definedName name="line6841" localSheetId="6">[3]Report!#REF!</definedName>
    <definedName name="line6841" localSheetId="5">[3]Report!#REF!</definedName>
    <definedName name="line6841">[3]Report!#REF!</definedName>
    <definedName name="line6842" localSheetId="8">[3]Report!#REF!</definedName>
    <definedName name="line6842" localSheetId="6">[3]Report!#REF!</definedName>
    <definedName name="line6842" localSheetId="5">[3]Report!#REF!</definedName>
    <definedName name="line6842">[3]Report!#REF!</definedName>
    <definedName name="line6852" localSheetId="8">[3]Report!#REF!</definedName>
    <definedName name="line6852" localSheetId="6">[3]Report!#REF!</definedName>
    <definedName name="line6852" localSheetId="5">[3]Report!#REF!</definedName>
    <definedName name="line6852">[3]Report!#REF!</definedName>
    <definedName name="line6854" localSheetId="8">[3]Report!#REF!</definedName>
    <definedName name="line6854" localSheetId="6">[3]Report!#REF!</definedName>
    <definedName name="line6854" localSheetId="5">[3]Report!#REF!</definedName>
    <definedName name="line6854">[3]Report!#REF!</definedName>
    <definedName name="line685510" localSheetId="8">[3]Report!#REF!</definedName>
    <definedName name="line685510" localSheetId="6">[3]Report!#REF!</definedName>
    <definedName name="line685510" localSheetId="5">[3]Report!#REF!</definedName>
    <definedName name="line685510">[3]Report!#REF!</definedName>
    <definedName name="line685520" localSheetId="8">[3]Report!#REF!</definedName>
    <definedName name="line685520" localSheetId="6">[3]Report!#REF!</definedName>
    <definedName name="line685520" localSheetId="5">[3]Report!#REF!</definedName>
    <definedName name="line685520">[3]Report!#REF!</definedName>
    <definedName name="line685530" localSheetId="8">[3]Report!#REF!</definedName>
    <definedName name="line685530" localSheetId="6">[3]Report!#REF!</definedName>
    <definedName name="line685530" localSheetId="5">[3]Report!#REF!</definedName>
    <definedName name="line685530">[3]Report!#REF!</definedName>
    <definedName name="line685540" localSheetId="8">[3]Report!#REF!</definedName>
    <definedName name="line685540" localSheetId="6">[3]Report!#REF!</definedName>
    <definedName name="line685540" localSheetId="5">[3]Report!#REF!</definedName>
    <definedName name="line685540">[3]Report!#REF!</definedName>
    <definedName name="line685560" localSheetId="8">[3]Report!#REF!</definedName>
    <definedName name="line685560" localSheetId="6">[3]Report!#REF!</definedName>
    <definedName name="line685560" localSheetId="5">[3]Report!#REF!</definedName>
    <definedName name="line685560">[3]Report!#REF!</definedName>
    <definedName name="line689605" localSheetId="8">[3]Report!#REF!</definedName>
    <definedName name="line689605" localSheetId="6">[3]Report!#REF!</definedName>
    <definedName name="line689605" localSheetId="5">[3]Report!#REF!</definedName>
    <definedName name="line689605">[3]Report!#REF!</definedName>
    <definedName name="line689607" localSheetId="8">[3]Report!#REF!</definedName>
    <definedName name="line689607" localSheetId="6">[3]Report!#REF!</definedName>
    <definedName name="line689607" localSheetId="5">[3]Report!#REF!</definedName>
    <definedName name="line689607">[3]Report!#REF!</definedName>
    <definedName name="line689613" localSheetId="8">[3]Report!#REF!</definedName>
    <definedName name="line689613" localSheetId="6">[3]Report!#REF!</definedName>
    <definedName name="line689613" localSheetId="5">[3]Report!#REF!</definedName>
    <definedName name="line689613">[3]Report!#REF!</definedName>
    <definedName name="line689615" localSheetId="8">[3]Report!#REF!</definedName>
    <definedName name="line689615" localSheetId="6">[3]Report!#REF!</definedName>
    <definedName name="line689615" localSheetId="5">[3]Report!#REF!</definedName>
    <definedName name="line689615">[3]Report!#REF!</definedName>
    <definedName name="line689617" localSheetId="8">[3]Report!#REF!</definedName>
    <definedName name="line689617" localSheetId="6">[3]Report!#REF!</definedName>
    <definedName name="line689617" localSheetId="5">[3]Report!#REF!</definedName>
    <definedName name="line689617">[3]Report!#REF!</definedName>
    <definedName name="line689623" localSheetId="8">[3]Report!#REF!</definedName>
    <definedName name="line689623" localSheetId="6">[3]Report!#REF!</definedName>
    <definedName name="line689623" localSheetId="5">[3]Report!#REF!</definedName>
    <definedName name="line689623">[3]Report!#REF!</definedName>
    <definedName name="line689624" localSheetId="8">[3]Report!#REF!</definedName>
    <definedName name="line689624" localSheetId="6">[3]Report!#REF!</definedName>
    <definedName name="line689624" localSheetId="5">[3]Report!#REF!</definedName>
    <definedName name="line689624">[3]Report!#REF!</definedName>
    <definedName name="line689625" localSheetId="8">[3]Report!#REF!</definedName>
    <definedName name="line689625" localSheetId="6">[3]Report!#REF!</definedName>
    <definedName name="line689625" localSheetId="5">[3]Report!#REF!</definedName>
    <definedName name="line689625">[3]Report!#REF!</definedName>
    <definedName name="line689627" localSheetId="8">[3]Report!#REF!</definedName>
    <definedName name="line689627" localSheetId="6">[3]Report!#REF!</definedName>
    <definedName name="line689627" localSheetId="5">[3]Report!#REF!</definedName>
    <definedName name="line689627">[3]Report!#REF!</definedName>
    <definedName name="line689635" localSheetId="8">[3]Report!#REF!</definedName>
    <definedName name="line689635" localSheetId="6">[3]Report!#REF!</definedName>
    <definedName name="line689635" localSheetId="5">[3]Report!#REF!</definedName>
    <definedName name="line689635">[3]Report!#REF!</definedName>
    <definedName name="line689637" localSheetId="8">[3]Report!#REF!</definedName>
    <definedName name="line689637" localSheetId="6">[3]Report!#REF!</definedName>
    <definedName name="line689637" localSheetId="5">[3]Report!#REF!</definedName>
    <definedName name="line689637">[3]Report!#REF!</definedName>
    <definedName name="line689641" localSheetId="8">[3]Report!#REF!</definedName>
    <definedName name="line689641" localSheetId="6">[3]Report!#REF!</definedName>
    <definedName name="line689641" localSheetId="5">[3]Report!#REF!</definedName>
    <definedName name="line689641">[3]Report!#REF!</definedName>
    <definedName name="line689645" localSheetId="8">[3]Report!#REF!</definedName>
    <definedName name="line689645" localSheetId="6">[3]Report!#REF!</definedName>
    <definedName name="line689645" localSheetId="5">[3]Report!#REF!</definedName>
    <definedName name="line689645">[3]Report!#REF!</definedName>
    <definedName name="line689646" localSheetId="8">[3]Report!#REF!</definedName>
    <definedName name="line689646" localSheetId="6">[3]Report!#REF!</definedName>
    <definedName name="line689646" localSheetId="5">[3]Report!#REF!</definedName>
    <definedName name="line689646">[3]Report!#REF!</definedName>
    <definedName name="line689647" localSheetId="8">[3]Report!#REF!</definedName>
    <definedName name="line689647" localSheetId="6">[3]Report!#REF!</definedName>
    <definedName name="line689647" localSheetId="5">[3]Report!#REF!</definedName>
    <definedName name="line689647">[3]Report!#REF!</definedName>
    <definedName name="line689648" localSheetId="8">[3]Report!#REF!</definedName>
    <definedName name="line689648" localSheetId="6">[3]Report!#REF!</definedName>
    <definedName name="line689648" localSheetId="5">[3]Report!#REF!</definedName>
    <definedName name="line689648">[3]Report!#REF!</definedName>
    <definedName name="line689649" localSheetId="8">[3]Report!#REF!</definedName>
    <definedName name="line689649" localSheetId="6">[3]Report!#REF!</definedName>
    <definedName name="line689649" localSheetId="5">[3]Report!#REF!</definedName>
    <definedName name="line689649">[3]Report!#REF!</definedName>
    <definedName name="line689655" localSheetId="8">[3]Report!#REF!</definedName>
    <definedName name="line689655" localSheetId="6">[3]Report!#REF!</definedName>
    <definedName name="line689655" localSheetId="5">[3]Report!#REF!</definedName>
    <definedName name="line689655">[3]Report!#REF!</definedName>
    <definedName name="line689657" localSheetId="8">[3]Report!#REF!</definedName>
    <definedName name="line689657" localSheetId="6">[3]Report!#REF!</definedName>
    <definedName name="line689657" localSheetId="5">[3]Report!#REF!</definedName>
    <definedName name="line689657">[3]Report!#REF!</definedName>
    <definedName name="line689690" localSheetId="8">[3]Report!#REF!</definedName>
    <definedName name="line689690" localSheetId="6">[3]Report!#REF!</definedName>
    <definedName name="line689690" localSheetId="5">[3]Report!#REF!</definedName>
    <definedName name="line689690">[3]Report!#REF!</definedName>
    <definedName name="line7724" localSheetId="8">[3]Report!#REF!</definedName>
    <definedName name="line7724" localSheetId="6">[3]Report!#REF!</definedName>
    <definedName name="line7724" localSheetId="5">[3]Report!#REF!</definedName>
    <definedName name="line7724">[3]Report!#REF!</definedName>
    <definedName name="line772420" localSheetId="8">[3]Report!#REF!</definedName>
    <definedName name="line772420" localSheetId="6">[3]Report!#REF!</definedName>
    <definedName name="line772420" localSheetId="5">[3]Report!#REF!</definedName>
    <definedName name="line772420">[3]Report!#REF!</definedName>
    <definedName name="line772440" localSheetId="8">[3]Report!#REF!</definedName>
    <definedName name="line772440" localSheetId="6">[3]Report!#REF!</definedName>
    <definedName name="line772440" localSheetId="5">[3]Report!#REF!</definedName>
    <definedName name="line772440">[3]Report!#REF!</definedName>
    <definedName name="line7726" localSheetId="8">[3]Report!#REF!</definedName>
    <definedName name="line7726" localSheetId="6">[3]Report!#REF!</definedName>
    <definedName name="line7726" localSheetId="5">[3]Report!#REF!</definedName>
    <definedName name="line7726">[3]Report!#REF!</definedName>
    <definedName name="line772750" localSheetId="8">[3]Report!#REF!</definedName>
    <definedName name="line772750" localSheetId="6">[3]Report!#REF!</definedName>
    <definedName name="line772750" localSheetId="5">[3]Report!#REF!</definedName>
    <definedName name="line772750">[3]Report!#REF!</definedName>
    <definedName name="line772760" localSheetId="8">[3]Report!#REF!</definedName>
    <definedName name="line772760" localSheetId="6">[3]Report!#REF!</definedName>
    <definedName name="line772760" localSheetId="5">[3]Report!#REF!</definedName>
    <definedName name="line772760">[3]Report!#REF!</definedName>
    <definedName name="line772770" localSheetId="8">[3]Report!#REF!</definedName>
    <definedName name="line772770" localSheetId="6">[3]Report!#REF!</definedName>
    <definedName name="line772770" localSheetId="5">[3]Report!#REF!</definedName>
    <definedName name="line772770">[3]Report!#REF!</definedName>
    <definedName name="line772780" localSheetId="8">[3]Report!#REF!</definedName>
    <definedName name="line772780" localSheetId="6">[3]Report!#REF!</definedName>
    <definedName name="line772780" localSheetId="5">[3]Report!#REF!</definedName>
    <definedName name="line772780">[3]Report!#REF!</definedName>
    <definedName name="line7760" localSheetId="8">[3]Report!#REF!</definedName>
    <definedName name="line7760" localSheetId="6">[3]Report!#REF!</definedName>
    <definedName name="line7760" localSheetId="5">[3]Report!#REF!</definedName>
    <definedName name="line7760">[3]Report!#REF!</definedName>
    <definedName name="line7761" localSheetId="8">[3]Report!#REF!</definedName>
    <definedName name="line7761" localSheetId="6">[3]Report!#REF!</definedName>
    <definedName name="line7761" localSheetId="5">[3]Report!#REF!</definedName>
    <definedName name="line7761">[3]Report!#REF!</definedName>
    <definedName name="line7762" localSheetId="8">[3]Report!#REF!</definedName>
    <definedName name="line7762" localSheetId="6">[3]Report!#REF!</definedName>
    <definedName name="line7762" localSheetId="5">[3]Report!#REF!</definedName>
    <definedName name="line7762">[3]Report!#REF!</definedName>
    <definedName name="line7763" localSheetId="8">[3]Report!#REF!</definedName>
    <definedName name="line7763" localSheetId="6">[3]Report!#REF!</definedName>
    <definedName name="line7763" localSheetId="5">[3]Report!#REF!</definedName>
    <definedName name="line7763">[3]Report!#REF!</definedName>
    <definedName name="line7764" localSheetId="8">[3]Report!#REF!</definedName>
    <definedName name="line7764" localSheetId="6">[3]Report!#REF!</definedName>
    <definedName name="line7764" localSheetId="5">[3]Report!#REF!</definedName>
    <definedName name="line7764">[3]Report!#REF!</definedName>
    <definedName name="line7765" localSheetId="8">[3]Report!#REF!</definedName>
    <definedName name="line7765" localSheetId="6">[3]Report!#REF!</definedName>
    <definedName name="line7765" localSheetId="5">[3]Report!#REF!</definedName>
    <definedName name="line7765">[3]Report!#REF!</definedName>
    <definedName name="line7766" localSheetId="8">[3]Report!#REF!</definedName>
    <definedName name="line7766" localSheetId="6">[3]Report!#REF!</definedName>
    <definedName name="line7766" localSheetId="5">[3]Report!#REF!</definedName>
    <definedName name="line7766">[3]Report!#REF!</definedName>
    <definedName name="line7767" localSheetId="8">[3]Report!#REF!</definedName>
    <definedName name="line7767" localSheetId="6">[3]Report!#REF!</definedName>
    <definedName name="line7767" localSheetId="5">[3]Report!#REF!</definedName>
    <definedName name="line7767">[3]Report!#REF!</definedName>
    <definedName name="line7768" localSheetId="8">[3]Report!#REF!</definedName>
    <definedName name="line7768" localSheetId="6">[3]Report!#REF!</definedName>
    <definedName name="line7768" localSheetId="5">[3]Report!#REF!</definedName>
    <definedName name="line7768">[3]Report!#REF!</definedName>
    <definedName name="line7770" localSheetId="8">[3]Report!#REF!</definedName>
    <definedName name="line7770" localSheetId="6">[3]Report!#REF!</definedName>
    <definedName name="line7770" localSheetId="5">[3]Report!#REF!</definedName>
    <definedName name="line7770">[3]Report!#REF!</definedName>
    <definedName name="line8401" localSheetId="8">[3]Report!#REF!</definedName>
    <definedName name="line8401" localSheetId="6">[3]Report!#REF!</definedName>
    <definedName name="line8401" localSheetId="5">[3]Report!#REF!</definedName>
    <definedName name="line8401">[3]Report!#REF!</definedName>
    <definedName name="line8405" localSheetId="8">[3]Report!#REF!</definedName>
    <definedName name="line8405" localSheetId="6">[3]Report!#REF!</definedName>
    <definedName name="line8405" localSheetId="5">[3]Report!#REF!</definedName>
    <definedName name="line8405">[3]Report!#REF!</definedName>
    <definedName name="line8408" localSheetId="8">[3]Report!#REF!</definedName>
    <definedName name="line8408" localSheetId="6">[3]Report!#REF!</definedName>
    <definedName name="line8408" localSheetId="5">[3]Report!#REF!</definedName>
    <definedName name="line8408">[3]Report!#REF!</definedName>
    <definedName name="line8412" localSheetId="8">[3]Report!#REF!</definedName>
    <definedName name="line8412" localSheetId="6">[3]Report!#REF!</definedName>
    <definedName name="line8412" localSheetId="5">[3]Report!#REF!</definedName>
    <definedName name="line8412">[3]Report!#REF!</definedName>
    <definedName name="line8414" localSheetId="8">[3]Report!#REF!</definedName>
    <definedName name="line8414" localSheetId="6">[3]Report!#REF!</definedName>
    <definedName name="line8414" localSheetId="5">[3]Report!#REF!</definedName>
    <definedName name="line8414">[3]Report!#REF!</definedName>
    <definedName name="line8419" localSheetId="8">[3]Report!#REF!</definedName>
    <definedName name="line8419" localSheetId="6">[3]Report!#REF!</definedName>
    <definedName name="line8419" localSheetId="5">[3]Report!#REF!</definedName>
    <definedName name="line8419">[3]Report!#REF!</definedName>
    <definedName name="line8420" localSheetId="8">[3]Report!#REF!</definedName>
    <definedName name="line8420" localSheetId="6">[3]Report!#REF!</definedName>
    <definedName name="line8420" localSheetId="5">[3]Report!#REF!</definedName>
    <definedName name="line8420">[3]Report!#REF!</definedName>
    <definedName name="line8430" localSheetId="8">[3]Report!#REF!</definedName>
    <definedName name="line8430" localSheetId="6">[3]Report!#REF!</definedName>
    <definedName name="line8430" localSheetId="5">[3]Report!#REF!</definedName>
    <definedName name="line8430">[3]Report!#REF!</definedName>
    <definedName name="line8431" localSheetId="8">[3]Report!#REF!</definedName>
    <definedName name="line8431" localSheetId="6">[3]Report!#REF!</definedName>
    <definedName name="line8431" localSheetId="5">[3]Report!#REF!</definedName>
    <definedName name="line8431">[3]Report!#REF!</definedName>
    <definedName name="line8433" localSheetId="8">[3]Report!#REF!</definedName>
    <definedName name="line8433" localSheetId="6">[3]Report!#REF!</definedName>
    <definedName name="line8433" localSheetId="5">[3]Report!#REF!</definedName>
    <definedName name="line8433">[3]Report!#REF!</definedName>
    <definedName name="line8464" localSheetId="8">[3]Report!#REF!</definedName>
    <definedName name="line8464" localSheetId="6">[3]Report!#REF!</definedName>
    <definedName name="line8464" localSheetId="5">[3]Report!#REF!</definedName>
    <definedName name="line8464">[3]Report!#REF!</definedName>
    <definedName name="line8466" localSheetId="8">[3]Report!#REF!</definedName>
    <definedName name="line8466" localSheetId="6">[3]Report!#REF!</definedName>
    <definedName name="line8466" localSheetId="5">[3]Report!#REF!</definedName>
    <definedName name="line8466">[3]Report!#REF!</definedName>
    <definedName name="line8472" localSheetId="8">[3]Report!#REF!</definedName>
    <definedName name="line8472" localSheetId="6">[3]Report!#REF!</definedName>
    <definedName name="line8472" localSheetId="5">[3]Report!#REF!</definedName>
    <definedName name="line8472">[3]Report!#REF!</definedName>
    <definedName name="line9186" localSheetId="8">[3]Report!#REF!</definedName>
    <definedName name="line9186" localSheetId="6">[3]Report!#REF!</definedName>
    <definedName name="line9186" localSheetId="5">[3]Report!#REF!</definedName>
    <definedName name="line9186">[3]Report!#REF!</definedName>
    <definedName name="line9215" localSheetId="8">[3]Report!#REF!</definedName>
    <definedName name="line9215" localSheetId="6">[3]Report!#REF!</definedName>
    <definedName name="line9215" localSheetId="5">[3]Report!#REF!</definedName>
    <definedName name="line9215">[3]Report!#REF!</definedName>
    <definedName name="line922470" localSheetId="8">[3]Report!#REF!</definedName>
    <definedName name="line922470" localSheetId="6">[3]Report!#REF!</definedName>
    <definedName name="line922470" localSheetId="5">[3]Report!#REF!</definedName>
    <definedName name="line922470">[3]Report!#REF!</definedName>
    <definedName name="line922471" localSheetId="8">[3]Report!#REF!</definedName>
    <definedName name="line922471" localSheetId="6">[3]Report!#REF!</definedName>
    <definedName name="line922471" localSheetId="5">[3]Report!#REF!</definedName>
    <definedName name="line922471">[3]Report!#REF!</definedName>
    <definedName name="line922710" localSheetId="8">[3]Report!#REF!</definedName>
    <definedName name="line922710" localSheetId="6">[3]Report!#REF!</definedName>
    <definedName name="line922710" localSheetId="5">[3]Report!#REF!</definedName>
    <definedName name="line922710">[3]Report!#REF!</definedName>
    <definedName name="line922750" localSheetId="8">[3]Report!#REF!</definedName>
    <definedName name="line922750" localSheetId="6">[3]Report!#REF!</definedName>
    <definedName name="line922750" localSheetId="5">[3]Report!#REF!</definedName>
    <definedName name="line922750">[3]Report!#REF!</definedName>
    <definedName name="line922760" localSheetId="8">[3]Report!#REF!</definedName>
    <definedName name="line922760" localSheetId="6">[3]Report!#REF!</definedName>
    <definedName name="line922760" localSheetId="5">[3]Report!#REF!</definedName>
    <definedName name="line922760">[3]Report!#REF!</definedName>
    <definedName name="line922780" localSheetId="8">[3]Report!#REF!</definedName>
    <definedName name="line922780" localSheetId="6">[3]Report!#REF!</definedName>
    <definedName name="line922780" localSheetId="5">[3]Report!#REF!</definedName>
    <definedName name="line922780">[3]Report!#REF!</definedName>
    <definedName name="line922785" localSheetId="8">[3]Report!#REF!</definedName>
    <definedName name="line922785" localSheetId="6">[3]Report!#REF!</definedName>
    <definedName name="line922785" localSheetId="5">[3]Report!#REF!</definedName>
    <definedName name="line922785">[3]Report!#REF!</definedName>
    <definedName name="line9470" localSheetId="8">[3]Report!#REF!</definedName>
    <definedName name="line9470" localSheetId="6">[3]Report!#REF!</definedName>
    <definedName name="line9470" localSheetId="5">[3]Report!#REF!</definedName>
    <definedName name="line9470">[3]Report!#REF!</definedName>
    <definedName name="line9480" localSheetId="8">[3]Report!#REF!</definedName>
    <definedName name="line9480" localSheetId="6">[3]Report!#REF!</definedName>
    <definedName name="line9480" localSheetId="5">[3]Report!#REF!</definedName>
    <definedName name="line9480">[3]Report!#REF!</definedName>
    <definedName name="line994710" localSheetId="8">[3]Report!#REF!</definedName>
    <definedName name="line994710" localSheetId="6">[3]Report!#REF!</definedName>
    <definedName name="line994710" localSheetId="5">[3]Report!#REF!</definedName>
    <definedName name="line994710">[3]Report!#REF!</definedName>
    <definedName name="line994720" localSheetId="8">[3]Report!#REF!</definedName>
    <definedName name="line994720" localSheetId="6">[3]Report!#REF!</definedName>
    <definedName name="line994720" localSheetId="5">[3]Report!#REF!</definedName>
    <definedName name="line994720">[3]Report!#REF!</definedName>
    <definedName name="line995204" localSheetId="8">[3]Report!#REF!</definedName>
    <definedName name="line995204" localSheetId="6">[3]Report!#REF!</definedName>
    <definedName name="line995204" localSheetId="5">[3]Report!#REF!</definedName>
    <definedName name="line995204">[3]Report!#REF!</definedName>
    <definedName name="line995208" localSheetId="8">[3]Report!#REF!</definedName>
    <definedName name="line995208" localSheetId="6">[3]Report!#REF!</definedName>
    <definedName name="line995208" localSheetId="5">[3]Report!#REF!</definedName>
    <definedName name="line995208">[3]Report!#REF!</definedName>
    <definedName name="line995212" localSheetId="8">[3]Report!#REF!</definedName>
    <definedName name="line995212" localSheetId="6">[3]Report!#REF!</definedName>
    <definedName name="line995212" localSheetId="5">[3]Report!#REF!</definedName>
    <definedName name="line995212">[3]Report!#REF!</definedName>
    <definedName name="line995220" localSheetId="8">[3]Report!#REF!</definedName>
    <definedName name="line995220" localSheetId="6">[3]Report!#REF!</definedName>
    <definedName name="line995220" localSheetId="5">[3]Report!#REF!</definedName>
    <definedName name="line995220">[3]Report!#REF!</definedName>
    <definedName name="line995224" localSheetId="8">[3]Report!#REF!</definedName>
    <definedName name="line995224" localSheetId="6">[3]Report!#REF!</definedName>
    <definedName name="line995224" localSheetId="5">[3]Report!#REF!</definedName>
    <definedName name="line995224">[3]Report!#REF!</definedName>
    <definedName name="line995226" localSheetId="8">[3]Report!#REF!</definedName>
    <definedName name="line995226" localSheetId="6">[3]Report!#REF!</definedName>
    <definedName name="line995226" localSheetId="5">[3]Report!#REF!</definedName>
    <definedName name="line995226">[3]Report!#REF!</definedName>
    <definedName name="line9990" localSheetId="8">[3]Report!#REF!</definedName>
    <definedName name="line9990" localSheetId="6">[3]Report!#REF!</definedName>
    <definedName name="line9990" localSheetId="5">[3]Report!#REF!</definedName>
    <definedName name="line9990">[3]Report!#REF!</definedName>
    <definedName name="line9996" localSheetId="8">[3]Report!#REF!</definedName>
    <definedName name="line9996" localSheetId="6">[3]Report!#REF!</definedName>
    <definedName name="line9996" localSheetId="5">[3]Report!#REF!</definedName>
    <definedName name="line9996">[3]Report!#REF!</definedName>
    <definedName name="line9997" localSheetId="8">[3]Report!#REF!</definedName>
    <definedName name="line9997" localSheetId="6">[3]Report!#REF!</definedName>
    <definedName name="line9997" localSheetId="5">[3]Report!#REF!</definedName>
    <definedName name="line9997">[3]Report!#REF!</definedName>
    <definedName name="line9998" localSheetId="8">[3]Report!#REF!</definedName>
    <definedName name="line9998" localSheetId="6">[3]Report!#REF!</definedName>
    <definedName name="line9998" localSheetId="5">[3]Report!#REF!</definedName>
    <definedName name="line9998">[3]Report!#REF!</definedName>
    <definedName name="measure_type" localSheetId="7">#REF!</definedName>
    <definedName name="measure_type" localSheetId="8">#REF!</definedName>
    <definedName name="measure_type" localSheetId="6">#REF!</definedName>
    <definedName name="measure_type" localSheetId="5">#REF!</definedName>
    <definedName name="measure_type">#REF!</definedName>
    <definedName name="Month">[1]Total_Month!$J$4</definedName>
    <definedName name="Month_Name">[2]Values!$C$20</definedName>
    <definedName name="Month_Name_PY">[2]Values!$C$21</definedName>
    <definedName name="Month_Selected">[2]Values!$B$21</definedName>
    <definedName name="Overviews" localSheetId="2" hidden="1">{"Budget Summary",#N/A,FALSE,"Sheet1";"Calendarization",#N/A,FALSE,"Sheet1";"Starting Personnel",#N/A,FALSE,"Sheet1"}</definedName>
    <definedName name="Overviews" localSheetId="7" hidden="1">{"Budget Summary",#N/A,FALSE,"Sheet1";"Calendarization",#N/A,FALSE,"Sheet1";"Starting Personnel",#N/A,FALSE,"Sheet1"}</definedName>
    <definedName name="Overviews" localSheetId="8" hidden="1">{"Budget Summary",#N/A,FALSE,"Sheet1";"Calendarization",#N/A,FALSE,"Sheet1";"Starting Personnel",#N/A,FALSE,"Sheet1"}</definedName>
    <definedName name="Overviews" localSheetId="6" hidden="1">{"Budget Summary",#N/A,FALSE,"Sheet1";"Calendarization",#N/A,FALSE,"Sheet1";"Starting Personnel",#N/A,FALSE,"Sheet1"}</definedName>
    <definedName name="Overviews" localSheetId="5" hidden="1">{"Budget Summary",#N/A,FALSE,"Sheet1";"Calendarization",#N/A,FALSE,"Sheet1";"Starting Personnel",#N/A,FALSE,"Sheet1"}</definedName>
    <definedName name="Overviews" localSheetId="3" hidden="1">{"Budget Summary",#N/A,FALSE,"Sheet1";"Calendarization",#N/A,FALSE,"Sheet1";"Starting Personnel",#N/A,FALSE,"Sheet1"}</definedName>
    <definedName name="Overviews" localSheetId="4" hidden="1">{"Budget Summary",#N/A,FALSE,"Sheet1";"Calendarization",#N/A,FALSE,"Sheet1";"Starting Personnel",#N/A,FALSE,"Sheet1"}</definedName>
    <definedName name="Overviews" hidden="1">{"Budget Summary",#N/A,FALSE,"Sheet1";"Calendarization",#N/A,FALSE,"Sheet1";"Starting Personnel",#N/A,FALSE,"Sheet1"}</definedName>
    <definedName name="PageTitle" localSheetId="7">#REF!</definedName>
    <definedName name="PageTitle" localSheetId="8">#REF!</definedName>
    <definedName name="PageTitle" localSheetId="6">#REF!</definedName>
    <definedName name="PageTitle" localSheetId="5">#REF!</definedName>
    <definedName name="PageTitle">#REF!</definedName>
    <definedName name="_xlnm.Print_Area" localSheetId="2">'Bal Sheet'!$A$1:$F$78</definedName>
    <definedName name="_xlnm.Print_Area" localSheetId="1">'Cash Flow'!$A$1:$F$45</definedName>
    <definedName name="_xlnm.Print_Area" localSheetId="0">'Fin Ongoing'!$A$1:$F$175</definedName>
    <definedName name="_xlnm.Print_Area" localSheetId="3">Segments!$A$1:$I$65</definedName>
    <definedName name="_xlnm.Print_Area" localSheetId="4">'Stat data'!$A$1:$J$60</definedName>
    <definedName name="PrintReport" localSheetId="2">'Bal Sheet'!PrintReport</definedName>
    <definedName name="PrintReport" localSheetId="7">'Fnce Costs'!PrintReport</definedName>
    <definedName name="PrintReport" localSheetId="8">'FTE Capex (2)'!PrintReport</definedName>
    <definedName name="PrintReport" localSheetId="6">'Historical smry KPIs'!PrintReport</definedName>
    <definedName name="PrintReport" localSheetId="5">'Historical smry P&amp;L'!PrintReport</definedName>
    <definedName name="PrintReport" localSheetId="3">Segments!PrintReport</definedName>
    <definedName name="PrintReport" localSheetId="4">'Stat data'!PrintReport</definedName>
    <definedName name="PrintReport">'Bal Sheet'!PrintReport</definedName>
    <definedName name="prior_year" localSheetId="7">#REF!</definedName>
    <definedName name="prior_year" localSheetId="8">#REF!</definedName>
    <definedName name="prior_year" localSheetId="6">#REF!</definedName>
    <definedName name="prior_year" localSheetId="5">#REF!</definedName>
    <definedName name="prior_year">#REF!</definedName>
    <definedName name="prior_year_3" localSheetId="7">#REF!</definedName>
    <definedName name="prior_year_3" localSheetId="8">#REF!</definedName>
    <definedName name="prior_year_3" localSheetId="6">#REF!</definedName>
    <definedName name="prior_year_3" localSheetId="5">#REF!</definedName>
    <definedName name="prior_year_3">#REF!</definedName>
    <definedName name="PriorYear">[2]Values!$B$23</definedName>
    <definedName name="qw" localSheetId="7">#REF!</definedName>
    <definedName name="qw" localSheetId="8">#REF!</definedName>
    <definedName name="qw" localSheetId="6">#REF!</definedName>
    <definedName name="qw" localSheetId="5">#REF!</definedName>
    <definedName name="qw">#REF!</definedName>
    <definedName name="Report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8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report_type" localSheetId="7">#REF!</definedName>
    <definedName name="report_type" localSheetId="8">#REF!</definedName>
    <definedName name="report_type" localSheetId="6">#REF!</definedName>
    <definedName name="report_type" localSheetId="5">#REF!</definedName>
    <definedName name="report_type">#REF!</definedName>
    <definedName name="Revenue__SIOs_and_ARPUs___TELG" localSheetId="7">#REF!</definedName>
    <definedName name="Revenue__SIOs_and_ARPUs___TELG" localSheetId="8">#REF!</definedName>
    <definedName name="Revenue__SIOs_and_ARPUs___TELG" localSheetId="6">#REF!</definedName>
    <definedName name="Revenue__SIOs_and_ARPUs___TELG" localSheetId="5">#REF!</definedName>
    <definedName name="Revenue__SIOs_and_ARPUs___TELG">#REF!</definedName>
    <definedName name="RowType" localSheetId="7">#REF!</definedName>
    <definedName name="RowType" localSheetId="8">#REF!</definedName>
    <definedName name="RowType" localSheetId="6">#REF!</definedName>
    <definedName name="RowType" localSheetId="5">#REF!</definedName>
    <definedName name="RowType">#REF!</definedName>
    <definedName name="rrrrrrr" localSheetId="2" hidden="1">{"Budget Summary",#N/A,FALSE,"Sheet1";"Calendarization",#N/A,FALSE,"Sheet1";"Starting Personnel",#N/A,FALSE,"Sheet1"}</definedName>
    <definedName name="rrrrrrr" localSheetId="7" hidden="1">{"Budget Summary",#N/A,FALSE,"Sheet1";"Calendarization",#N/A,FALSE,"Sheet1";"Starting Personnel",#N/A,FALSE,"Sheet1"}</definedName>
    <definedName name="rrrrrrr" localSheetId="8" hidden="1">{"Budget Summary",#N/A,FALSE,"Sheet1";"Calendarization",#N/A,FALSE,"Sheet1";"Starting Personnel",#N/A,FALSE,"Sheet1"}</definedName>
    <definedName name="rrrrrrr" localSheetId="6" hidden="1">{"Budget Summary",#N/A,FALSE,"Sheet1";"Calendarization",#N/A,FALSE,"Sheet1";"Starting Personnel",#N/A,FALSE,"Sheet1"}</definedName>
    <definedName name="rrrrrrr" localSheetId="5" hidden="1">{"Budget Summary",#N/A,FALSE,"Sheet1";"Calendarization",#N/A,FALSE,"Sheet1";"Starting Personnel",#N/A,FALSE,"Sheet1"}</definedName>
    <definedName name="rrrrrrr" localSheetId="3" hidden="1">{"Budget Summary",#N/A,FALSE,"Sheet1";"Calendarization",#N/A,FALSE,"Sheet1";"Starting Personnel",#N/A,FALSE,"Sheet1"}</definedName>
    <definedName name="rrrrrrr" localSheetId="4" hidden="1">{"Budget Summary",#N/A,FALSE,"Sheet1";"Calendarization",#N/A,FALSE,"Sheet1";"Starting Personnel",#N/A,FALSE,"Sheet1"}</definedName>
    <definedName name="rrrrrrr" hidden="1">{"Budget Summary",#N/A,FALSE,"Sheet1";"Calendarization",#N/A,FALSE,"Sheet1";"Starting Personnel",#N/A,FALSE,"Sheet1"}</definedName>
    <definedName name="source" localSheetId="7">#REF!</definedName>
    <definedName name="source" localSheetId="8">#REF!</definedName>
    <definedName name="source" localSheetId="6">#REF!</definedName>
    <definedName name="source" localSheetId="5">#REF!</definedName>
    <definedName name="source">#REF!</definedName>
    <definedName name="tblFindExport" localSheetId="7">#REF!</definedName>
    <definedName name="tblFindExport" localSheetId="8">#REF!</definedName>
    <definedName name="tblFindExport" localSheetId="6">#REF!</definedName>
    <definedName name="tblFindExport" localSheetId="5">#REF!</definedName>
    <definedName name="tblFindExport">#REF!</definedName>
    <definedName name="test" localSheetId="2" hidden="1">{"Budget Summary",#N/A,FALSE,"Sheet1";"Calendarization",#N/A,FALSE,"Sheet1";"Starting Personnel",#N/A,FALSE,"Sheet1"}</definedName>
    <definedName name="test" localSheetId="7" hidden="1">{"Budget Summary",#N/A,FALSE,"Sheet1";"Calendarization",#N/A,FALSE,"Sheet1";"Starting Personnel",#N/A,FALSE,"Sheet1"}</definedName>
    <definedName name="test" localSheetId="8" hidden="1">{"Budget Summary",#N/A,FALSE,"Sheet1";"Calendarization",#N/A,FALSE,"Sheet1";"Starting Personnel",#N/A,FALSE,"Sheet1"}</definedName>
    <definedName name="test" localSheetId="6" hidden="1">{"Budget Summary",#N/A,FALSE,"Sheet1";"Calendarization",#N/A,FALSE,"Sheet1";"Starting Personnel",#N/A,FALSE,"Sheet1"}</definedName>
    <definedName name="test" localSheetId="5" hidden="1">{"Budget Summary",#N/A,FALSE,"Sheet1";"Calendarization",#N/A,FALSE,"Sheet1";"Starting Personnel",#N/A,FALSE,"Sheet1"}</definedName>
    <definedName name="test" localSheetId="3" hidden="1">{"Budget Summary",#N/A,FALSE,"Sheet1";"Calendarization",#N/A,FALSE,"Sheet1";"Starting Personnel",#N/A,FALSE,"Sheet1"}</definedName>
    <definedName name="test" localSheetId="4" hidden="1">{"Budget Summary",#N/A,FALSE,"Sheet1";"Calendarization",#N/A,FALSE,"Sheet1";"Starting Personnel",#N/A,FALSE,"Sheet1"}</definedName>
    <definedName name="test" hidden="1">{"Budget Summary",#N/A,FALSE,"Sheet1";"Calendarization",#N/A,FALSE,"Sheet1";"Starting Personnel",#N/A,FALSE,"Sheet1"}</definedName>
    <definedName name="test342" localSheetId="2" hidden="1">{"Budget Summary",#N/A,FALSE,"Sheet1";"Calendarization",#N/A,FALSE,"Sheet1";"Starting Personnel",#N/A,FALSE,"Sheet1"}</definedName>
    <definedName name="test342" localSheetId="7" hidden="1">{"Budget Summary",#N/A,FALSE,"Sheet1";"Calendarization",#N/A,FALSE,"Sheet1";"Starting Personnel",#N/A,FALSE,"Sheet1"}</definedName>
    <definedName name="test342" localSheetId="8" hidden="1">{"Budget Summary",#N/A,FALSE,"Sheet1";"Calendarization",#N/A,FALSE,"Sheet1";"Starting Personnel",#N/A,FALSE,"Sheet1"}</definedName>
    <definedName name="test342" localSheetId="6" hidden="1">{"Budget Summary",#N/A,FALSE,"Sheet1";"Calendarization",#N/A,FALSE,"Sheet1";"Starting Personnel",#N/A,FALSE,"Sheet1"}</definedName>
    <definedName name="test342" localSheetId="5" hidden="1">{"Budget Summary",#N/A,FALSE,"Sheet1";"Calendarization",#N/A,FALSE,"Sheet1";"Starting Personnel",#N/A,FALSE,"Sheet1"}</definedName>
    <definedName name="test342" localSheetId="3" hidden="1">{"Budget Summary",#N/A,FALSE,"Sheet1";"Calendarization",#N/A,FALSE,"Sheet1";"Starting Personnel",#N/A,FALSE,"Sheet1"}</definedName>
    <definedName name="test342" localSheetId="4" hidden="1">{"Budget Summary",#N/A,FALSE,"Sheet1";"Calendarization",#N/A,FALSE,"Sheet1";"Starting Personnel",#N/A,FALSE,"Sheet1"}</definedName>
    <definedName name="test342" hidden="1">{"Budget Summary",#N/A,FALSE,"Sheet1";"Calendarization",#N/A,FALSE,"Sheet1";"Starting Personnel",#N/A,FALSE,"Sheet1"}</definedName>
    <definedName name="vc" localSheetId="2" hidden="1">{"Budget Summary",#N/A,FALSE,"Sheet1";"Calendarization",#N/A,FALSE,"Sheet1";"Starting Personnel",#N/A,FALSE,"Sheet1"}</definedName>
    <definedName name="vc" localSheetId="7" hidden="1">{"Budget Summary",#N/A,FALSE,"Sheet1";"Calendarization",#N/A,FALSE,"Sheet1";"Starting Personnel",#N/A,FALSE,"Sheet1"}</definedName>
    <definedName name="vc" localSheetId="8" hidden="1">{"Budget Summary",#N/A,FALSE,"Sheet1";"Calendarization",#N/A,FALSE,"Sheet1";"Starting Personnel",#N/A,FALSE,"Sheet1"}</definedName>
    <definedName name="vc" localSheetId="6" hidden="1">{"Budget Summary",#N/A,FALSE,"Sheet1";"Calendarization",#N/A,FALSE,"Sheet1";"Starting Personnel",#N/A,FALSE,"Sheet1"}</definedName>
    <definedName name="vc" localSheetId="5" hidden="1">{"Budget Summary",#N/A,FALSE,"Sheet1";"Calendarization",#N/A,FALSE,"Sheet1";"Starting Personnel",#N/A,FALSE,"Sheet1"}</definedName>
    <definedName name="vc" localSheetId="3" hidden="1">{"Budget Summary",#N/A,FALSE,"Sheet1";"Calendarization",#N/A,FALSE,"Sheet1";"Starting Personnel",#N/A,FALSE,"Sheet1"}</definedName>
    <definedName name="vc" localSheetId="4" hidden="1">{"Budget Summary",#N/A,FALSE,"Sheet1";"Calendarization",#N/A,FALSE,"Sheet1";"Starting Personnel",#N/A,FALSE,"Sheet1"}</definedName>
    <definedName name="vc" hidden="1">{"Budget Summary",#N/A,FALSE,"Sheet1";"Calendarization",#N/A,FALSE,"Sheet1";"Starting Personnel",#N/A,FALSE,"Sheet1"}</definedName>
    <definedName name="we" localSheetId="7">#REF!</definedName>
    <definedName name="we" localSheetId="8">#REF!</definedName>
    <definedName name="we" localSheetId="6">#REF!</definedName>
    <definedName name="we" localSheetId="5">#REF!</definedName>
    <definedName name="we">#REF!</definedName>
    <definedName name="wrn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8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90._.Plan." localSheetId="2" hidden="1">{"Budget Summary",#N/A,FALSE,"Sheet1";"Calendarization",#N/A,FALSE,"Sheet1";"Starting Personnel",#N/A,FALSE,"Sheet1"}</definedName>
    <definedName name="wrn.90._.Plan." localSheetId="7" hidden="1">{"Budget Summary",#N/A,FALSE,"Sheet1";"Calendarization",#N/A,FALSE,"Sheet1";"Starting Personnel",#N/A,FALSE,"Sheet1"}</definedName>
    <definedName name="wrn.90._.Plan." localSheetId="8" hidden="1">{"Budget Summary",#N/A,FALSE,"Sheet1";"Calendarization",#N/A,FALSE,"Sheet1";"Starting Personnel",#N/A,FALSE,"Sheet1"}</definedName>
    <definedName name="wrn.90._.Plan." localSheetId="6" hidden="1">{"Budget Summary",#N/A,FALSE,"Sheet1";"Calendarization",#N/A,FALSE,"Sheet1";"Starting Personnel",#N/A,FALSE,"Sheet1"}</definedName>
    <definedName name="wrn.90._.Plan." localSheetId="5" hidden="1">{"Budget Summary",#N/A,FALSE,"Sheet1";"Calendarization",#N/A,FALSE,"Sheet1";"Starting Personnel",#N/A,FALSE,"Sheet1"}</definedName>
    <definedName name="wrn.90._.Plan." localSheetId="3" hidden="1">{"Budget Summary",#N/A,FALSE,"Sheet1";"Calendarization",#N/A,FALSE,"Sheet1";"Starting Personnel",#N/A,FALSE,"Sheet1"}</definedName>
    <definedName name="wrn.90._.Plan." localSheetId="4" hidden="1">{"Budget Summary",#N/A,FALSE,"Sheet1";"Calendarization",#N/A,FALSE,"Sheet1";"Starting Personnel",#N/A,FALSE,"Sheet1"}</definedName>
    <definedName name="wrn.90._.Plan." hidden="1">{"Budget Summary",#N/A,FALSE,"Sheet1";"Calendarization",#N/A,FALSE,"Sheet1";"Starting Personnel",#N/A,FALSE,"Sheet1"}</definedName>
    <definedName name="wrn.95._.Plan." localSheetId="2" hidden="1">{"Budget Summary",#N/A,FALSE,"Sheet1";"Calendarization",#N/A,FALSE,"Sheet1";"Starting Personnel",#N/A,FALSE,"Sheet1"}</definedName>
    <definedName name="wrn.95._.Plan." localSheetId="7" hidden="1">{"Budget Summary",#N/A,FALSE,"Sheet1";"Calendarization",#N/A,FALSE,"Sheet1";"Starting Personnel",#N/A,FALSE,"Sheet1"}</definedName>
    <definedName name="wrn.95._.Plan." localSheetId="8" hidden="1">{"Budget Summary",#N/A,FALSE,"Sheet1";"Calendarization",#N/A,FALSE,"Sheet1";"Starting Personnel",#N/A,FALSE,"Sheet1"}</definedName>
    <definedName name="wrn.95._.Plan." localSheetId="6" hidden="1">{"Budget Summary",#N/A,FALSE,"Sheet1";"Calendarization",#N/A,FALSE,"Sheet1";"Starting Personnel",#N/A,FALSE,"Sheet1"}</definedName>
    <definedName name="wrn.95._.Plan." localSheetId="5" hidden="1">{"Budget Summary",#N/A,FALSE,"Sheet1";"Calendarization",#N/A,FALSE,"Sheet1";"Starting Personnel",#N/A,FALSE,"Sheet1"}</definedName>
    <definedName name="wrn.95._.Plan." localSheetId="3" hidden="1">{"Budget Summary",#N/A,FALSE,"Sheet1";"Calendarization",#N/A,FALSE,"Sheet1";"Starting Personnel",#N/A,FALSE,"Sheet1"}</definedName>
    <definedName name="wrn.95._.Plan." localSheetId="4" hidden="1">{"Budget Summary",#N/A,FALSE,"Sheet1";"Calendarization",#N/A,FALSE,"Sheet1";"Starting Personnel",#N/A,FALSE,"Sheet1"}</definedName>
    <definedName name="wrn.95._.Plan." hidden="1">{"Budget Summary",#N/A,FALSE,"Sheet1";"Calendarization",#N/A,FALSE,"Sheet1";"Starting Personnel",#N/A,FALSE,"Sheet1"}</definedName>
    <definedName name="wrn.96._.Plan." localSheetId="2" hidden="1">{"Budget Summary",#N/A,FALSE,"Sheet1";"Calendarization",#N/A,FALSE,"Sheet1";"Starting Personnel",#N/A,FALSE,"Sheet1"}</definedName>
    <definedName name="wrn.96._.Plan." localSheetId="7" hidden="1">{"Budget Summary",#N/A,FALSE,"Sheet1";"Calendarization",#N/A,FALSE,"Sheet1";"Starting Personnel",#N/A,FALSE,"Sheet1"}</definedName>
    <definedName name="wrn.96._.Plan." localSheetId="8" hidden="1">{"Budget Summary",#N/A,FALSE,"Sheet1";"Calendarization",#N/A,FALSE,"Sheet1";"Starting Personnel",#N/A,FALSE,"Sheet1"}</definedName>
    <definedName name="wrn.96._.Plan." localSheetId="6" hidden="1">{"Budget Summary",#N/A,FALSE,"Sheet1";"Calendarization",#N/A,FALSE,"Sheet1";"Starting Personnel",#N/A,FALSE,"Sheet1"}</definedName>
    <definedName name="wrn.96._.Plan." localSheetId="5" hidden="1">{"Budget Summary",#N/A,FALSE,"Sheet1";"Calendarization",#N/A,FALSE,"Sheet1";"Starting Personnel",#N/A,FALSE,"Sheet1"}</definedName>
    <definedName name="wrn.96._.Plan." localSheetId="3" hidden="1">{"Budget Summary",#N/A,FALSE,"Sheet1";"Calendarization",#N/A,FALSE,"Sheet1";"Starting Personnel",#N/A,FALSE,"Sheet1"}</definedName>
    <definedName name="wrn.96._.Plan." localSheetId="4" hidden="1">{"Budget Summary",#N/A,FALSE,"Sheet1";"Calendarization",#N/A,FALSE,"Sheet1";"Starting Personnel",#N/A,FALSE,"Sheet1"}</definedName>
    <definedName name="wrn.96._.Plan." hidden="1">{"Budget Summary",#N/A,FALSE,"Sheet1";"Calendarization",#N/A,FALSE,"Sheet1";"Starting Personnel",#N/A,FALSE,"Sheet1"}</definedName>
    <definedName name="wrn.CIO._.Monthly._.Report." localSheetId="2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7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8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6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5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3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localSheetId="4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rn.CIO._.Monthly._.Report." hidden="1">{#N/A,#N/A,TRUE,"CIO Monthly Report ";#N/A,#N/A,TRUE,"Table of Contents";#N/A,#N/A,TRUE,"Comment on CIO Activities";#N/A,#N/A,TRUE,"Financial &amp; Credit Performance";#N/A,#N/A,TRUE,"Facilities Access";#N/A,#N/A,TRUE,"Interconnect Capacity"}</definedName>
    <definedName name="ww" localSheetId="2" hidden="1">{"Budget Summary",#N/A,FALSE,"Sheet1";"Calendarization",#N/A,FALSE,"Sheet1";"Starting Personnel",#N/A,FALSE,"Sheet1"}</definedName>
    <definedName name="ww" localSheetId="7" hidden="1">{"Budget Summary",#N/A,FALSE,"Sheet1";"Calendarization",#N/A,FALSE,"Sheet1";"Starting Personnel",#N/A,FALSE,"Sheet1"}</definedName>
    <definedName name="ww" localSheetId="8" hidden="1">{"Budget Summary",#N/A,FALSE,"Sheet1";"Calendarization",#N/A,FALSE,"Sheet1";"Starting Personnel",#N/A,FALSE,"Sheet1"}</definedName>
    <definedName name="ww" localSheetId="6" hidden="1">{"Budget Summary",#N/A,FALSE,"Sheet1";"Calendarization",#N/A,FALSE,"Sheet1";"Starting Personnel",#N/A,FALSE,"Sheet1"}</definedName>
    <definedName name="ww" localSheetId="5" hidden="1">{"Budget Summary",#N/A,FALSE,"Sheet1";"Calendarization",#N/A,FALSE,"Sheet1";"Starting Personnel",#N/A,FALSE,"Sheet1"}</definedName>
    <definedName name="ww" localSheetId="3" hidden="1">{"Budget Summary",#N/A,FALSE,"Sheet1";"Calendarization",#N/A,FALSE,"Sheet1";"Starting Personnel",#N/A,FALSE,"Sheet1"}</definedName>
    <definedName name="ww" localSheetId="4" hidden="1">{"Budget Summary",#N/A,FALSE,"Sheet1";"Calendarization",#N/A,FALSE,"Sheet1";"Starting Personnel",#N/A,FALSE,"Sheet1"}</definedName>
    <definedName name="ww" hidden="1">{"Budget Summary",#N/A,FALSE,"Sheet1";"Calendarization",#N/A,FALSE,"Sheet1";"Starting Personnel",#N/A,FALSE,"Sheet1"}</definedName>
    <definedName name="wwwwwwwwww" localSheetId="2" hidden="1">{"Budget Summary",#N/A,FALSE,"Sheet1";"Calendarization",#N/A,FALSE,"Sheet1";"Starting Personnel",#N/A,FALSE,"Sheet1"}</definedName>
    <definedName name="wwwwwwwwww" localSheetId="7" hidden="1">{"Budget Summary",#N/A,FALSE,"Sheet1";"Calendarization",#N/A,FALSE,"Sheet1";"Starting Personnel",#N/A,FALSE,"Sheet1"}</definedName>
    <definedName name="wwwwwwwwww" localSheetId="8" hidden="1">{"Budget Summary",#N/A,FALSE,"Sheet1";"Calendarization",#N/A,FALSE,"Sheet1";"Starting Personnel",#N/A,FALSE,"Sheet1"}</definedName>
    <definedName name="wwwwwwwwww" localSheetId="6" hidden="1">{"Budget Summary",#N/A,FALSE,"Sheet1";"Calendarization",#N/A,FALSE,"Sheet1";"Starting Personnel",#N/A,FALSE,"Sheet1"}</definedName>
    <definedName name="wwwwwwwwww" localSheetId="5" hidden="1">{"Budget Summary",#N/A,FALSE,"Sheet1";"Calendarization",#N/A,FALSE,"Sheet1";"Starting Personnel",#N/A,FALSE,"Sheet1"}</definedName>
    <definedName name="wwwwwwwwww" localSheetId="3" hidden="1">{"Budget Summary",#N/A,FALSE,"Sheet1";"Calendarization",#N/A,FALSE,"Sheet1";"Starting Personnel",#N/A,FALSE,"Sheet1"}</definedName>
    <definedName name="wwwwwwwwww" localSheetId="4" hidden="1">{"Budget Summary",#N/A,FALSE,"Sheet1";"Calendarization",#N/A,FALSE,"Sheet1";"Starting Personnel",#N/A,FALSE,"Sheet1"}</definedName>
    <definedName name="wwwwwwwwww" hidden="1">{"Budget Summary",#N/A,FALSE,"Sheet1";"Calendarization",#N/A,FALSE,"Sheet1";"Starting Personnel",#N/A,FALSE,"Sheet1"}</definedName>
    <definedName name="xdx" localSheetId="2" hidden="1">{"Budget Summary",#N/A,FALSE,"Sheet1";"Calendarization",#N/A,FALSE,"Sheet1";"Starting Personnel",#N/A,FALSE,"Sheet1"}</definedName>
    <definedName name="xdx" localSheetId="7" hidden="1">{"Budget Summary",#N/A,FALSE,"Sheet1";"Calendarization",#N/A,FALSE,"Sheet1";"Starting Personnel",#N/A,FALSE,"Sheet1"}</definedName>
    <definedName name="xdx" localSheetId="8" hidden="1">{"Budget Summary",#N/A,FALSE,"Sheet1";"Calendarization",#N/A,FALSE,"Sheet1";"Starting Personnel",#N/A,FALSE,"Sheet1"}</definedName>
    <definedName name="xdx" localSheetId="6" hidden="1">{"Budget Summary",#N/A,FALSE,"Sheet1";"Calendarization",#N/A,FALSE,"Sheet1";"Starting Personnel",#N/A,FALSE,"Sheet1"}</definedName>
    <definedName name="xdx" localSheetId="5" hidden="1">{"Budget Summary",#N/A,FALSE,"Sheet1";"Calendarization",#N/A,FALSE,"Sheet1";"Starting Personnel",#N/A,FALSE,"Sheet1"}</definedName>
    <definedName name="xdx" localSheetId="3" hidden="1">{"Budget Summary",#N/A,FALSE,"Sheet1";"Calendarization",#N/A,FALSE,"Sheet1";"Starting Personnel",#N/A,FALSE,"Sheet1"}</definedName>
    <definedName name="xdx" localSheetId="4" hidden="1">{"Budget Summary",#N/A,FALSE,"Sheet1";"Calendarization",#N/A,FALSE,"Sheet1";"Starting Personnel",#N/A,FALSE,"Sheet1"}</definedName>
    <definedName name="xdx" hidden="1">{"Budget Summary",#N/A,FALSE,"Sheet1";"Calendarization",#N/A,FALSE,"Sheet1";"Starting Personnel",#N/A,FALSE,"Sheet1"}</definedName>
    <definedName name="XXvc" localSheetId="2" hidden="1">{"Budget Summary",#N/A,FALSE,"Sheet1";"Calendarization",#N/A,FALSE,"Sheet1";"Starting Personnel",#N/A,FALSE,"Sheet1"}</definedName>
    <definedName name="XXvc" localSheetId="7" hidden="1">{"Budget Summary",#N/A,FALSE,"Sheet1";"Calendarization",#N/A,FALSE,"Sheet1";"Starting Personnel",#N/A,FALSE,"Sheet1"}</definedName>
    <definedName name="XXvc" localSheetId="8" hidden="1">{"Budget Summary",#N/A,FALSE,"Sheet1";"Calendarization",#N/A,FALSE,"Sheet1";"Starting Personnel",#N/A,FALSE,"Sheet1"}</definedName>
    <definedName name="XXvc" localSheetId="6" hidden="1">{"Budget Summary",#N/A,FALSE,"Sheet1";"Calendarization",#N/A,FALSE,"Sheet1";"Starting Personnel",#N/A,FALSE,"Sheet1"}</definedName>
    <definedName name="XXvc" localSheetId="5" hidden="1">{"Budget Summary",#N/A,FALSE,"Sheet1";"Calendarization",#N/A,FALSE,"Sheet1";"Starting Personnel",#N/A,FALSE,"Sheet1"}</definedName>
    <definedName name="XXvc" localSheetId="3" hidden="1">{"Budget Summary",#N/A,FALSE,"Sheet1";"Calendarization",#N/A,FALSE,"Sheet1";"Starting Personnel",#N/A,FALSE,"Sheet1"}</definedName>
    <definedName name="XXvc" localSheetId="4" hidden="1">{"Budget Summary",#N/A,FALSE,"Sheet1";"Calendarization",#N/A,FALSE,"Sheet1";"Starting Personnel",#N/A,FALSE,"Sheet1"}</definedName>
    <definedName name="XXvc" hidden="1">{"Budget Summary",#N/A,FALSE,"Sheet1";"Calendarization",#N/A,FALSE,"Sheet1";"Starting Personnel",#N/A,FALSE,"Sheet1"}</definedName>
    <definedName name="XXwwwwwwwwww" localSheetId="2" hidden="1">{"Budget Summary",#N/A,FALSE,"Sheet1";"Calendarization",#N/A,FALSE,"Sheet1";"Starting Personnel",#N/A,FALSE,"Sheet1"}</definedName>
    <definedName name="XXwwwwwwwwww" localSheetId="7" hidden="1">{"Budget Summary",#N/A,FALSE,"Sheet1";"Calendarization",#N/A,FALSE,"Sheet1";"Starting Personnel",#N/A,FALSE,"Sheet1"}</definedName>
    <definedName name="XXwwwwwwwwww" localSheetId="8" hidden="1">{"Budget Summary",#N/A,FALSE,"Sheet1";"Calendarization",#N/A,FALSE,"Sheet1";"Starting Personnel",#N/A,FALSE,"Sheet1"}</definedName>
    <definedName name="XXwwwwwwwwww" localSheetId="6" hidden="1">{"Budget Summary",#N/A,FALSE,"Sheet1";"Calendarization",#N/A,FALSE,"Sheet1";"Starting Personnel",#N/A,FALSE,"Sheet1"}</definedName>
    <definedName name="XXwwwwwwwwww" localSheetId="5" hidden="1">{"Budget Summary",#N/A,FALSE,"Sheet1";"Calendarization",#N/A,FALSE,"Sheet1";"Starting Personnel",#N/A,FALSE,"Sheet1"}</definedName>
    <definedName name="XXwwwwwwwwww" localSheetId="3" hidden="1">{"Budget Summary",#N/A,FALSE,"Sheet1";"Calendarization",#N/A,FALSE,"Sheet1";"Starting Personnel",#N/A,FALSE,"Sheet1"}</definedName>
    <definedName name="XXwwwwwwwwww" localSheetId="4" hidden="1">{"Budget Summary",#N/A,FALSE,"Sheet1";"Calendarization",#N/A,FALSE,"Sheet1";"Starting Personnel",#N/A,FALSE,"Sheet1"}</definedName>
    <definedName name="XXwwwwwwwwww" hidden="1">{"Budget Summary",#N/A,FALSE,"Sheet1";"Calendarization",#N/A,FALSE,"Sheet1";"Starting Personnel",#N/A,FALSE,"Sheet1"}</definedName>
    <definedName name="xxx" localSheetId="2" hidden="1">{"Budget Summary",#N/A,FALSE,"Sheet1";"Calendarization",#N/A,FALSE,"Sheet1";"Starting Personnel",#N/A,FALSE,"Sheet1"}</definedName>
    <definedName name="xxx" localSheetId="7" hidden="1">{"Budget Summary",#N/A,FALSE,"Sheet1";"Calendarization",#N/A,FALSE,"Sheet1";"Starting Personnel",#N/A,FALSE,"Sheet1"}</definedName>
    <definedName name="xxx" localSheetId="8" hidden="1">{"Budget Summary",#N/A,FALSE,"Sheet1";"Calendarization",#N/A,FALSE,"Sheet1";"Starting Personnel",#N/A,FALSE,"Sheet1"}</definedName>
    <definedName name="xxx" localSheetId="6" hidden="1">{"Budget Summary",#N/A,FALSE,"Sheet1";"Calendarization",#N/A,FALSE,"Sheet1";"Starting Personnel",#N/A,FALSE,"Sheet1"}</definedName>
    <definedName name="xxx" localSheetId="5" hidden="1">{"Budget Summary",#N/A,FALSE,"Sheet1";"Calendarization",#N/A,FALSE,"Sheet1";"Starting Personnel",#N/A,FALSE,"Sheet1"}</definedName>
    <definedName name="xxx" localSheetId="3" hidden="1">{"Budget Summary",#N/A,FALSE,"Sheet1";"Calendarization",#N/A,FALSE,"Sheet1";"Starting Personnel",#N/A,FALSE,"Sheet1"}</definedName>
    <definedName name="xxx" localSheetId="4" hidden="1">{"Budget Summary",#N/A,FALSE,"Sheet1";"Calendarization",#N/A,FALSE,"Sheet1";"Starting Personnel",#N/A,FALSE,"Sheet1"}</definedName>
    <definedName name="xxx" hidden="1">{"Budget Summary",#N/A,FALSE,"Sheet1";"Calendarization",#N/A,FALSE,"Sheet1";"Starting Personnel",#N/A,FALSE,"Sheet1"}</definedName>
    <definedName name="XXXOverviews" localSheetId="2" hidden="1">{"Budget Summary",#N/A,FALSE,"Sheet1";"Calendarization",#N/A,FALSE,"Sheet1";"Starting Personnel",#N/A,FALSE,"Sheet1"}</definedName>
    <definedName name="XXXOverviews" localSheetId="7" hidden="1">{"Budget Summary",#N/A,FALSE,"Sheet1";"Calendarization",#N/A,FALSE,"Sheet1";"Starting Personnel",#N/A,FALSE,"Sheet1"}</definedName>
    <definedName name="XXXOverviews" localSheetId="8" hidden="1">{"Budget Summary",#N/A,FALSE,"Sheet1";"Calendarization",#N/A,FALSE,"Sheet1";"Starting Personnel",#N/A,FALSE,"Sheet1"}</definedName>
    <definedName name="XXXOverviews" localSheetId="6" hidden="1">{"Budget Summary",#N/A,FALSE,"Sheet1";"Calendarization",#N/A,FALSE,"Sheet1";"Starting Personnel",#N/A,FALSE,"Sheet1"}</definedName>
    <definedName name="XXXOverviews" localSheetId="5" hidden="1">{"Budget Summary",#N/A,FALSE,"Sheet1";"Calendarization",#N/A,FALSE,"Sheet1";"Starting Personnel",#N/A,FALSE,"Sheet1"}</definedName>
    <definedName name="XXXOverviews" localSheetId="3" hidden="1">{"Budget Summary",#N/A,FALSE,"Sheet1";"Calendarization",#N/A,FALSE,"Sheet1";"Starting Personnel",#N/A,FALSE,"Sheet1"}</definedName>
    <definedName name="XXXOverviews" localSheetId="4" hidden="1">{"Budget Summary",#N/A,FALSE,"Sheet1";"Calendarization",#N/A,FALSE,"Sheet1";"Starting Personnel",#N/A,FALSE,"Sheet1"}</definedName>
    <definedName name="XXXOverviews" hidden="1">{"Budget Summary",#N/A,FALSE,"Sheet1";"Calendarization",#N/A,FALSE,"Sheet1";"Starting Personnel",#N/A,FALSE,"Sheet1"}</definedName>
    <definedName name="XXXtest" localSheetId="2" hidden="1">{"Budget Summary",#N/A,FALSE,"Sheet1";"Calendarization",#N/A,FALSE,"Sheet1";"Starting Personnel",#N/A,FALSE,"Sheet1"}</definedName>
    <definedName name="XXXtest" localSheetId="7" hidden="1">{"Budget Summary",#N/A,FALSE,"Sheet1";"Calendarization",#N/A,FALSE,"Sheet1";"Starting Personnel",#N/A,FALSE,"Sheet1"}</definedName>
    <definedName name="XXXtest" localSheetId="8" hidden="1">{"Budget Summary",#N/A,FALSE,"Sheet1";"Calendarization",#N/A,FALSE,"Sheet1";"Starting Personnel",#N/A,FALSE,"Sheet1"}</definedName>
    <definedName name="XXXtest" localSheetId="6" hidden="1">{"Budget Summary",#N/A,FALSE,"Sheet1";"Calendarization",#N/A,FALSE,"Sheet1";"Starting Personnel",#N/A,FALSE,"Sheet1"}</definedName>
    <definedName name="XXXtest" localSheetId="5" hidden="1">{"Budget Summary",#N/A,FALSE,"Sheet1";"Calendarization",#N/A,FALSE,"Sheet1";"Starting Personnel",#N/A,FALSE,"Sheet1"}</definedName>
    <definedName name="XXXtest" localSheetId="3" hidden="1">{"Budget Summary",#N/A,FALSE,"Sheet1";"Calendarization",#N/A,FALSE,"Sheet1";"Starting Personnel",#N/A,FALSE,"Sheet1"}</definedName>
    <definedName name="XXXtest" localSheetId="4" hidden="1">{"Budget Summary",#N/A,FALSE,"Sheet1";"Calendarization",#N/A,FALSE,"Sheet1";"Starting Personnel",#N/A,FALSE,"Sheet1"}</definedName>
    <definedName name="XXXtest" hidden="1">{"Budget Summary",#N/A,FALSE,"Sheet1";"Calendarization",#N/A,FALSE,"Sheet1";"Starting Personnel",#N/A,FALSE,"Sheet1"}</definedName>
    <definedName name="XXXwrn.90._.Plan" localSheetId="2" hidden="1">{"Budget Summary",#N/A,FALSE,"Sheet1";"Calendarization",#N/A,FALSE,"Sheet1";"Starting Personnel",#N/A,FALSE,"Sheet1"}</definedName>
    <definedName name="XXXwrn.90._.Plan" localSheetId="7" hidden="1">{"Budget Summary",#N/A,FALSE,"Sheet1";"Calendarization",#N/A,FALSE,"Sheet1";"Starting Personnel",#N/A,FALSE,"Sheet1"}</definedName>
    <definedName name="XXXwrn.90._.Plan" localSheetId="8" hidden="1">{"Budget Summary",#N/A,FALSE,"Sheet1";"Calendarization",#N/A,FALSE,"Sheet1";"Starting Personnel",#N/A,FALSE,"Sheet1"}</definedName>
    <definedName name="XXXwrn.90._.Plan" localSheetId="6" hidden="1">{"Budget Summary",#N/A,FALSE,"Sheet1";"Calendarization",#N/A,FALSE,"Sheet1";"Starting Personnel",#N/A,FALSE,"Sheet1"}</definedName>
    <definedName name="XXXwrn.90._.Plan" localSheetId="5" hidden="1">{"Budget Summary",#N/A,FALSE,"Sheet1";"Calendarization",#N/A,FALSE,"Sheet1";"Starting Personnel",#N/A,FALSE,"Sheet1"}</definedName>
    <definedName name="XXXwrn.90._.Plan" localSheetId="3" hidden="1">{"Budget Summary",#N/A,FALSE,"Sheet1";"Calendarization",#N/A,FALSE,"Sheet1";"Starting Personnel",#N/A,FALSE,"Sheet1"}</definedName>
    <definedName name="XXXwrn.90._.Plan" localSheetId="4" hidden="1">{"Budget Summary",#N/A,FALSE,"Sheet1";"Calendarization",#N/A,FALSE,"Sheet1";"Starting Personnel",#N/A,FALSE,"Sheet1"}</definedName>
    <definedName name="XXXwrn.90._.Plan" hidden="1">{"Budget Summary",#N/A,FALSE,"Sheet1";"Calendarization",#N/A,FALSE,"Sheet1";"Starting Personnel",#N/A,FALSE,"Sheet1"}</definedName>
    <definedName name="XXXwrn.95._.PLan" localSheetId="2" hidden="1">{"Budget Summary",#N/A,FALSE,"Sheet1";"Calendarization",#N/A,FALSE,"Sheet1";"Starting Personnel",#N/A,FALSE,"Sheet1"}</definedName>
    <definedName name="XXXwrn.95._.PLan" localSheetId="7" hidden="1">{"Budget Summary",#N/A,FALSE,"Sheet1";"Calendarization",#N/A,FALSE,"Sheet1";"Starting Personnel",#N/A,FALSE,"Sheet1"}</definedName>
    <definedName name="XXXwrn.95._.PLan" localSheetId="8" hidden="1">{"Budget Summary",#N/A,FALSE,"Sheet1";"Calendarization",#N/A,FALSE,"Sheet1";"Starting Personnel",#N/A,FALSE,"Sheet1"}</definedName>
    <definedName name="XXXwrn.95._.PLan" localSheetId="6" hidden="1">{"Budget Summary",#N/A,FALSE,"Sheet1";"Calendarization",#N/A,FALSE,"Sheet1";"Starting Personnel",#N/A,FALSE,"Sheet1"}</definedName>
    <definedName name="XXXwrn.95._.PLan" localSheetId="5" hidden="1">{"Budget Summary",#N/A,FALSE,"Sheet1";"Calendarization",#N/A,FALSE,"Sheet1";"Starting Personnel",#N/A,FALSE,"Sheet1"}</definedName>
    <definedName name="XXXwrn.95._.PLan" localSheetId="3" hidden="1">{"Budget Summary",#N/A,FALSE,"Sheet1";"Calendarization",#N/A,FALSE,"Sheet1";"Starting Personnel",#N/A,FALSE,"Sheet1"}</definedName>
    <definedName name="XXXwrn.95._.PLan" localSheetId="4" hidden="1">{"Budget Summary",#N/A,FALSE,"Sheet1";"Calendarization",#N/A,FALSE,"Sheet1";"Starting Personnel",#N/A,FALSE,"Sheet1"}</definedName>
    <definedName name="XXXwrn.95._.PLan" hidden="1">{"Budget Summary",#N/A,FALSE,"Sheet1";"Calendarization",#N/A,FALSE,"Sheet1";"Starting Personnel",#N/A,FALSE,"Sheet1"}</definedName>
    <definedName name="XXXxxx" localSheetId="2" hidden="1">{"Budget Summary",#N/A,FALSE,"Sheet1";"Calendarization",#N/A,FALSE,"Sheet1";"Starting Personnel",#N/A,FALSE,"Sheet1"}</definedName>
    <definedName name="XXXxxx" localSheetId="7" hidden="1">{"Budget Summary",#N/A,FALSE,"Sheet1";"Calendarization",#N/A,FALSE,"Sheet1";"Starting Personnel",#N/A,FALSE,"Sheet1"}</definedName>
    <definedName name="XXXxxx" localSheetId="8" hidden="1">{"Budget Summary",#N/A,FALSE,"Sheet1";"Calendarization",#N/A,FALSE,"Sheet1";"Starting Personnel",#N/A,FALSE,"Sheet1"}</definedName>
    <definedName name="XXXxxx" localSheetId="6" hidden="1">{"Budget Summary",#N/A,FALSE,"Sheet1";"Calendarization",#N/A,FALSE,"Sheet1";"Starting Personnel",#N/A,FALSE,"Sheet1"}</definedName>
    <definedName name="XXXxxx" localSheetId="5" hidden="1">{"Budget Summary",#N/A,FALSE,"Sheet1";"Calendarization",#N/A,FALSE,"Sheet1";"Starting Personnel",#N/A,FALSE,"Sheet1"}</definedName>
    <definedName name="XXXxxx" localSheetId="3" hidden="1">{"Budget Summary",#N/A,FALSE,"Sheet1";"Calendarization",#N/A,FALSE,"Sheet1";"Starting Personnel",#N/A,FALSE,"Sheet1"}</definedName>
    <definedName name="XXXxxx" localSheetId="4" hidden="1">{"Budget Summary",#N/A,FALSE,"Sheet1";"Calendarization",#N/A,FALSE,"Sheet1";"Starting Personnel",#N/A,FALSE,"Sheet1"}</definedName>
    <definedName name="XXXxxx" hidden="1">{"Budget Summary",#N/A,FALSE,"Sheet1";"Calendarization",#N/A,FALSE,"Sheet1";"Starting Personnel",#N/A,FALSE,"Sheet1"}</definedName>
    <definedName name="Year_Selected">[2]Values!$B$22</definedName>
    <definedName name="YTD_measure_type" localSheetId="7">#REF!</definedName>
    <definedName name="YTD_measure_type" localSheetId="8">#REF!</definedName>
    <definedName name="YTD_measure_type" localSheetId="6">#REF!</definedName>
    <definedName name="YTD_measure_type" localSheetId="5">#REF!</definedName>
    <definedName name="YTD_measure_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3" l="1"/>
  <c r="K12" i="23"/>
  <c r="L12" i="23"/>
  <c r="M12" i="23"/>
  <c r="N12" i="23"/>
  <c r="P12" i="23"/>
  <c r="Q12" i="23"/>
  <c r="J14" i="23"/>
  <c r="K14" i="23"/>
  <c r="L14" i="23"/>
  <c r="M14" i="23"/>
  <c r="N14" i="23"/>
  <c r="P14" i="23"/>
  <c r="Q14" i="23"/>
  <c r="J15" i="23"/>
  <c r="K15" i="23"/>
  <c r="L15" i="23"/>
  <c r="M15" i="23"/>
  <c r="N15" i="23"/>
  <c r="P15" i="23"/>
  <c r="Q15" i="23"/>
  <c r="J16" i="23"/>
  <c r="K16" i="23"/>
  <c r="L16" i="23"/>
  <c r="M16" i="23"/>
  <c r="N16" i="23"/>
  <c r="P16" i="23"/>
  <c r="Q16" i="23"/>
  <c r="K21" i="23"/>
  <c r="L21" i="23"/>
  <c r="L23" i="23" s="1"/>
  <c r="M21" i="23"/>
  <c r="N21" i="23"/>
  <c r="P21" i="23"/>
  <c r="Q21" i="23"/>
  <c r="K22" i="23"/>
  <c r="L22" i="23"/>
  <c r="M22" i="23"/>
  <c r="M23" i="23" s="1"/>
  <c r="N22" i="23"/>
  <c r="P22" i="23"/>
  <c r="Q22" i="23"/>
  <c r="J23" i="23"/>
  <c r="K23" i="23"/>
  <c r="P23" i="23"/>
  <c r="J24" i="23"/>
  <c r="K24" i="23"/>
  <c r="L24" i="23"/>
  <c r="M24" i="23"/>
  <c r="N24" i="23"/>
  <c r="P24" i="23"/>
  <c r="Q24" i="23"/>
  <c r="K25" i="23"/>
  <c r="L25" i="23"/>
  <c r="M25" i="23"/>
  <c r="N25" i="23"/>
  <c r="P25" i="23"/>
  <c r="Q25" i="23"/>
  <c r="J28" i="23"/>
  <c r="K28" i="23"/>
  <c r="L28" i="23"/>
  <c r="M28" i="23"/>
  <c r="N28" i="23"/>
  <c r="N32" i="23" s="1"/>
  <c r="P28" i="23"/>
  <c r="Q28" i="23"/>
  <c r="J29" i="23"/>
  <c r="K29" i="23"/>
  <c r="L29" i="23"/>
  <c r="M29" i="23"/>
  <c r="N29" i="23"/>
  <c r="P29" i="23"/>
  <c r="Q29" i="23"/>
  <c r="J30" i="23"/>
  <c r="K30" i="23"/>
  <c r="L30" i="23"/>
  <c r="M30" i="23"/>
  <c r="N30" i="23"/>
  <c r="P30" i="23"/>
  <c r="Q30" i="23"/>
  <c r="K31" i="23"/>
  <c r="L31" i="23"/>
  <c r="M31" i="23"/>
  <c r="N31" i="23"/>
  <c r="P31" i="23"/>
  <c r="Q31" i="23"/>
  <c r="J32" i="23"/>
  <c r="L32" i="23"/>
  <c r="J34" i="23"/>
  <c r="K42" i="23"/>
  <c r="L42" i="23"/>
  <c r="M42" i="23"/>
  <c r="N42" i="23"/>
  <c r="P42" i="23"/>
  <c r="Q42" i="23"/>
  <c r="K43" i="23"/>
  <c r="L43" i="23"/>
  <c r="M43" i="23"/>
  <c r="N43" i="23"/>
  <c r="P43" i="23"/>
  <c r="Q43" i="23"/>
  <c r="J44" i="23"/>
  <c r="K44" i="23"/>
  <c r="L44" i="23"/>
  <c r="M44" i="23"/>
  <c r="N44" i="23"/>
  <c r="P44" i="23"/>
  <c r="Q44" i="23"/>
  <c r="K45" i="23"/>
  <c r="L45" i="23"/>
  <c r="M45" i="23"/>
  <c r="N45" i="23"/>
  <c r="P45" i="23"/>
  <c r="Q45" i="23"/>
  <c r="N46" i="23"/>
  <c r="J48" i="23"/>
  <c r="K48" i="23"/>
  <c r="L48" i="23"/>
  <c r="M48" i="23"/>
  <c r="N48" i="23"/>
  <c r="P48" i="23"/>
  <c r="Q48" i="23"/>
  <c r="J49" i="23"/>
  <c r="K49" i="23"/>
  <c r="L49" i="23"/>
  <c r="L51" i="23" s="1"/>
  <c r="M49" i="23"/>
  <c r="N49" i="23"/>
  <c r="N51" i="23" s="1"/>
  <c r="P49" i="23"/>
  <c r="Q49" i="23"/>
  <c r="Q51" i="23" s="1"/>
  <c r="J50" i="23"/>
  <c r="K50" i="23"/>
  <c r="K51" i="23" s="1"/>
  <c r="L50" i="23"/>
  <c r="M50" i="23"/>
  <c r="N50" i="23"/>
  <c r="P50" i="23"/>
  <c r="Q50" i="23"/>
  <c r="P51" i="23"/>
  <c r="J53" i="23"/>
  <c r="N53" i="23" l="1"/>
  <c r="M51" i="23"/>
  <c r="Q26" i="23"/>
  <c r="Q32" i="23" s="1"/>
  <c r="N23" i="23"/>
  <c r="N34" i="23" s="1"/>
  <c r="K32" i="23"/>
  <c r="K34" i="23" s="1"/>
  <c r="P26" i="23"/>
  <c r="P32" i="23" s="1"/>
  <c r="P34" i="23" s="1"/>
  <c r="L34" i="23"/>
  <c r="Q46" i="23"/>
  <c r="Q53" i="23" s="1"/>
  <c r="L46" i="23"/>
  <c r="M46" i="23"/>
  <c r="P46" i="23"/>
  <c r="P53" i="23" s="1"/>
  <c r="K46" i="23"/>
  <c r="K53" i="23" s="1"/>
  <c r="M32" i="23"/>
  <c r="M34" i="23" s="1"/>
  <c r="L53" i="23"/>
  <c r="M53" i="23"/>
  <c r="Q23" i="23"/>
  <c r="Q34" i="23" l="1"/>
  <c r="D31" i="29" l="1"/>
  <c r="K10" i="29"/>
  <c r="L10" i="29"/>
  <c r="M10" i="29"/>
  <c r="N10" i="29"/>
  <c r="P10" i="29"/>
  <c r="Q10" i="29"/>
  <c r="J11" i="29"/>
  <c r="J12" i="29"/>
  <c r="K12" i="29"/>
  <c r="K53" i="29" s="1"/>
  <c r="L12" i="29"/>
  <c r="L52" i="29" s="1"/>
  <c r="M12" i="29"/>
  <c r="N12" i="29"/>
  <c r="N53" i="29" s="1"/>
  <c r="P12" i="29"/>
  <c r="P53" i="29" s="1"/>
  <c r="Q12" i="29"/>
  <c r="Q52" i="29" s="1"/>
  <c r="J13" i="29"/>
  <c r="K13" i="29"/>
  <c r="L13" i="29"/>
  <c r="M13" i="29"/>
  <c r="N13" i="29"/>
  <c r="P13" i="29"/>
  <c r="Q13" i="29"/>
  <c r="J14" i="29"/>
  <c r="K14" i="29"/>
  <c r="L14" i="29"/>
  <c r="M14" i="29"/>
  <c r="N14" i="29"/>
  <c r="P14" i="29"/>
  <c r="Q14" i="29"/>
  <c r="J15" i="29"/>
  <c r="K15" i="29"/>
  <c r="L15" i="29"/>
  <c r="M15" i="29"/>
  <c r="N15" i="29"/>
  <c r="P15" i="29"/>
  <c r="Q15" i="29"/>
  <c r="J16" i="29"/>
  <c r="K16" i="29"/>
  <c r="L16" i="29"/>
  <c r="M16" i="29"/>
  <c r="N16" i="29"/>
  <c r="P16" i="29"/>
  <c r="Q16" i="29"/>
  <c r="J17" i="29"/>
  <c r="K17" i="29"/>
  <c r="L17" i="29"/>
  <c r="M17" i="29"/>
  <c r="N17" i="29"/>
  <c r="P17" i="29"/>
  <c r="Q17" i="29"/>
  <c r="J18" i="29"/>
  <c r="K18" i="29"/>
  <c r="L18" i="29"/>
  <c r="M18" i="29"/>
  <c r="N18" i="29"/>
  <c r="P18" i="29"/>
  <c r="Q18" i="29"/>
  <c r="J19" i="29"/>
  <c r="K19" i="29"/>
  <c r="L19" i="29"/>
  <c r="M19" i="29"/>
  <c r="N19" i="29"/>
  <c r="P19" i="29"/>
  <c r="Q19" i="29"/>
  <c r="J20" i="29"/>
  <c r="K20" i="29"/>
  <c r="L20" i="29"/>
  <c r="M20" i="29"/>
  <c r="N20" i="29"/>
  <c r="P20" i="29"/>
  <c r="Q20" i="29"/>
  <c r="J21" i="29"/>
  <c r="K21" i="29"/>
  <c r="L21" i="29"/>
  <c r="M21" i="29"/>
  <c r="N21" i="29"/>
  <c r="P21" i="29"/>
  <c r="Q21" i="29"/>
  <c r="J22" i="29"/>
  <c r="K22" i="29"/>
  <c r="L22" i="29"/>
  <c r="M22" i="29"/>
  <c r="N22" i="29"/>
  <c r="P22" i="29"/>
  <c r="Q22" i="29"/>
  <c r="J23" i="29"/>
  <c r="K23" i="29"/>
  <c r="L23" i="29"/>
  <c r="M23" i="29"/>
  <c r="N23" i="29"/>
  <c r="P23" i="29"/>
  <c r="Q23" i="29"/>
  <c r="J24" i="29"/>
  <c r="K24" i="29"/>
  <c r="L24" i="29"/>
  <c r="M24" i="29"/>
  <c r="N24" i="29"/>
  <c r="P24" i="29"/>
  <c r="Q24" i="29"/>
  <c r="J25" i="29"/>
  <c r="K25" i="29"/>
  <c r="L25" i="29"/>
  <c r="M25" i="29"/>
  <c r="N25" i="29"/>
  <c r="P25" i="29"/>
  <c r="Q25" i="29"/>
  <c r="J26" i="29"/>
  <c r="K26" i="29"/>
  <c r="L26" i="29"/>
  <c r="M26" i="29"/>
  <c r="N26" i="29"/>
  <c r="P26" i="29"/>
  <c r="Q26" i="29"/>
  <c r="J27" i="29"/>
  <c r="K27" i="29"/>
  <c r="L27" i="29"/>
  <c r="M27" i="29"/>
  <c r="N27" i="29"/>
  <c r="P27" i="29"/>
  <c r="Q27" i="29"/>
  <c r="K29" i="29"/>
  <c r="L29" i="29"/>
  <c r="M29" i="29"/>
  <c r="N29" i="29"/>
  <c r="P29" i="29"/>
  <c r="Q29" i="29"/>
  <c r="J31" i="29"/>
  <c r="K31" i="29"/>
  <c r="L31" i="29"/>
  <c r="M31" i="29"/>
  <c r="N31" i="29"/>
  <c r="P31" i="29"/>
  <c r="Q31" i="29"/>
  <c r="J34" i="29"/>
  <c r="J35" i="29"/>
  <c r="K35" i="29"/>
  <c r="L35" i="29"/>
  <c r="M35" i="29"/>
  <c r="N35" i="29"/>
  <c r="P35" i="29"/>
  <c r="Q35" i="29"/>
  <c r="J37" i="29"/>
  <c r="K37" i="29"/>
  <c r="L37" i="29"/>
  <c r="M37" i="29"/>
  <c r="N37" i="29"/>
  <c r="N40" i="29" s="1"/>
  <c r="P37" i="29"/>
  <c r="P45" i="29" s="1"/>
  <c r="P44" i="29" s="1"/>
  <c r="Q37" i="29"/>
  <c r="J38" i="29"/>
  <c r="K38" i="29"/>
  <c r="L38" i="29"/>
  <c r="L40" i="29" s="1"/>
  <c r="M38" i="29"/>
  <c r="N38" i="29"/>
  <c r="P38" i="29"/>
  <c r="Q38" i="29"/>
  <c r="Q45" i="29" s="1"/>
  <c r="J39" i="29"/>
  <c r="K39" i="29"/>
  <c r="L39" i="29"/>
  <c r="M39" i="29"/>
  <c r="M40" i="29" s="1"/>
  <c r="N39" i="29"/>
  <c r="P39" i="29"/>
  <c r="Q39" i="29"/>
  <c r="K40" i="29"/>
  <c r="K44" i="29" s="1"/>
  <c r="J42" i="29"/>
  <c r="K42" i="29"/>
  <c r="L42" i="29"/>
  <c r="M42" i="29"/>
  <c r="N42" i="29"/>
  <c r="P42" i="29"/>
  <c r="Q42" i="29"/>
  <c r="N51" i="29"/>
  <c r="K52" i="29"/>
  <c r="M52" i="29"/>
  <c r="N52" i="29"/>
  <c r="P52" i="29"/>
  <c r="M53" i="29"/>
  <c r="L44" i="29" l="1"/>
  <c r="L45" i="29"/>
  <c r="N44" i="29"/>
  <c r="N45" i="29"/>
  <c r="Q44" i="29"/>
  <c r="Q53" i="29"/>
  <c r="L53" i="29"/>
  <c r="K45" i="29"/>
  <c r="M45" i="29"/>
  <c r="M44" i="29"/>
  <c r="P50" i="29" l="1"/>
  <c r="K50" i="29"/>
  <c r="N50" i="29" l="1"/>
  <c r="L50" i="29"/>
  <c r="M50" i="29"/>
  <c r="Q50" i="29"/>
  <c r="Q51" i="29"/>
  <c r="M51" i="29"/>
  <c r="L51" i="29"/>
  <c r="P51" i="29" l="1"/>
  <c r="K51" i="29"/>
  <c r="V50" i="29" l="1"/>
  <c r="U50" i="29" l="1"/>
  <c r="T50" i="29"/>
  <c r="S50" i="29" l="1"/>
</calcChain>
</file>

<file path=xl/sharedStrings.xml><?xml version="1.0" encoding="utf-8"?>
<sst xmlns="http://schemas.openxmlformats.org/spreadsheetml/2006/main" count="790" uniqueCount="450">
  <si>
    <t>2018/2019</t>
  </si>
  <si>
    <t>2017/2018</t>
  </si>
  <si>
    <t>YTD Dec</t>
  </si>
  <si>
    <t>TotalAdjustment</t>
  </si>
  <si>
    <t>Underlying Source Values (UNDERLYING)</t>
  </si>
  <si>
    <t>Actual</t>
  </si>
  <si>
    <t>Reporting_IFRS</t>
  </si>
  <si>
    <t>All Processes (ACT1000)</t>
  </si>
  <si>
    <t xml:space="preserve">                                   Sales Revenue (PLR1500)</t>
  </si>
  <si>
    <t>All Products (PROD100000)</t>
  </si>
  <si>
    <t xml:space="preserve">                                   Other Revenue (PLR1600)</t>
  </si>
  <si>
    <t xml:space="preserve">                         Other Income (PLR1850)</t>
  </si>
  <si>
    <t xml:space="preserve">                    EXTERNAL INCOME (PLR1700)</t>
  </si>
  <si>
    <t xml:space="preserve">                                   LABOUR EXPENSES (PLR4000)</t>
  </si>
  <si>
    <t xml:space="preserve">                                   GOODS AND SERVICES PURCHASED (PLR4700)</t>
  </si>
  <si>
    <t xml:space="preserve">                                   OTHER EXPENSES (PLR7000)</t>
  </si>
  <si>
    <t xml:space="preserve">                              EXTERNAL EXPENSES (before Equity Acc &amp; D/A) (PLR7100)</t>
  </si>
  <si>
    <t xml:space="preserve">                              Equity Accounting Losses/Profits (PLR4495)</t>
  </si>
  <si>
    <t>n/m</t>
  </si>
  <si>
    <t>EBITDA Contribution (PLR9901)</t>
  </si>
  <si>
    <t xml:space="preserve">                         DEPRECIATION / AMORTISATION (PLR7810)</t>
  </si>
  <si>
    <t>EBIT CONTRIBUTION (PLR9902)</t>
  </si>
  <si>
    <t xml:space="preserve">          Net Finance Costs (PLR9440)</t>
  </si>
  <si>
    <t xml:space="preserve">     PROFIT BEFORE TAX (PBT) (PLR9450)</t>
  </si>
  <si>
    <t xml:space="preserve">     Income Tax (PLR9490)</t>
  </si>
  <si>
    <t>PROFIT AFTER TAX (PAT) (PLR9500)</t>
  </si>
  <si>
    <t>TELSTRA AUSTRALIA - GROUP (TELG)</t>
  </si>
  <si>
    <t>Change cents</t>
  </si>
  <si>
    <t>Change
 %</t>
  </si>
  <si>
    <t>(ii) IP based Virtual Private Network (IPVPN) includes IPMAN/Ethernet MAN, IPWAN, and nbn.</t>
  </si>
  <si>
    <t xml:space="preserve">                                        Redundancy (PLR3600)</t>
  </si>
  <si>
    <t>Statement of Cash Flows</t>
  </si>
  <si>
    <t>Change</t>
  </si>
  <si>
    <t>Cash flows from operating activities</t>
  </si>
  <si>
    <t>Receipts from customers (inclusive of goods and services tax (GST))</t>
  </si>
  <si>
    <t>Payments to suppliers and employees (inclusive of GST)</t>
  </si>
  <si>
    <t>Government grants received</t>
  </si>
  <si>
    <t>Net cash generated by operations</t>
  </si>
  <si>
    <t>Income taxes paid</t>
  </si>
  <si>
    <t>Net cash provided by operating activities</t>
  </si>
  <si>
    <t>Cash flows from investing activities</t>
  </si>
  <si>
    <t>Payments for property, plant and equipment</t>
  </si>
  <si>
    <t>Payments for intangible assets</t>
  </si>
  <si>
    <t>Capital expenditure (before investments)</t>
  </si>
  <si>
    <t>Payments for other investments</t>
  </si>
  <si>
    <t>Total capital expenditure (including investments)</t>
  </si>
  <si>
    <t>Proceeds from sale of property, plant and equipment</t>
  </si>
  <si>
    <t>Proceeds from sale of other investments</t>
  </si>
  <si>
    <t>Interest received</t>
  </si>
  <si>
    <t>Proceeds from finance lease principal amounts</t>
  </si>
  <si>
    <t>Net cash used in investing activities</t>
  </si>
  <si>
    <t>Operating cash flows less investing cash flows</t>
  </si>
  <si>
    <t>Cash flows from financing activities</t>
  </si>
  <si>
    <t>Proceeds from borrowings</t>
  </si>
  <si>
    <t>Repayment of borrowings</t>
  </si>
  <si>
    <t>Repayment of finance lease principal amounts</t>
  </si>
  <si>
    <t>Purchase of shares for employee share plans</t>
  </si>
  <si>
    <t>Finance costs paid</t>
  </si>
  <si>
    <t>Net cash used in financing activities</t>
  </si>
  <si>
    <t>Cash and cash equivalents at the beginning of the period</t>
  </si>
  <si>
    <t>Effects of exchange rate changes on cash and cash equivalents</t>
  </si>
  <si>
    <t>%</t>
  </si>
  <si>
    <t>ROA - Return on average assets</t>
  </si>
  <si>
    <t>ROE - Return on average equity</t>
  </si>
  <si>
    <t xml:space="preserve">ROI - Return on average investment </t>
  </si>
  <si>
    <t>ROIC - Return on invested capital</t>
  </si>
  <si>
    <t>Gearing ratio (net debt to capitalisation)</t>
  </si>
  <si>
    <t>HFE Jun</t>
  </si>
  <si>
    <t>Note: Statistical data represents management’s best estimates.</t>
  </si>
  <si>
    <t>Jun 2018</t>
  </si>
  <si>
    <t xml:space="preserve">Note: Product margins represent management's best estimates. </t>
  </si>
  <si>
    <t>YTD Jun</t>
  </si>
  <si>
    <t>Telstra Corporation Limited</t>
  </si>
  <si>
    <t>Belong fixed data SIOs (thousands)</t>
  </si>
  <si>
    <t xml:space="preserve">Total retail mobile SIOs (thousands) </t>
  </si>
  <si>
    <t>Mobile broadband (data cards) SIOs (thousands)</t>
  </si>
  <si>
    <t xml:space="preserve">Postpaid handheld mobile SIOs (thousands) </t>
  </si>
  <si>
    <t xml:space="preserve">NAS </t>
  </si>
  <si>
    <t>Global Connectivity</t>
  </si>
  <si>
    <t xml:space="preserve">                                        Dividends (PLR1521)</t>
  </si>
  <si>
    <t>Distributions Received</t>
  </si>
  <si>
    <t xml:space="preserve">     Capex Operating in $Ms (CAPEXIR)</t>
  </si>
  <si>
    <t>Total Workforce FTE (LAB100110)</t>
  </si>
  <si>
    <t xml:space="preserve">          Offshore CE Casual FTE (LAB100240)</t>
  </si>
  <si>
    <t xml:space="preserve">          Offshore CE Part Time FTE (LAB100230)</t>
  </si>
  <si>
    <t xml:space="preserve">          Offshore CE Full Time Staff Headcount (LAB100200)</t>
  </si>
  <si>
    <t>Ratio analysis</t>
  </si>
  <si>
    <t>EBITDA Interest cover (using net interest and excl. other finance costs)</t>
  </si>
  <si>
    <t>Net debt to EBITDA (times)   =  DEBT SERVICING</t>
  </si>
  <si>
    <t xml:space="preserve">EBIT margin on sales rev </t>
  </si>
  <si>
    <t xml:space="preserve">EBITDA margin on sales rev </t>
  </si>
  <si>
    <t>Ratio definitions</t>
  </si>
  <si>
    <t>EBITDA Interest cover equals EBITDA to net interest</t>
  </si>
  <si>
    <t>Net debt to EBITDA (times) - (Net debt/EBITDA*2)</t>
  </si>
  <si>
    <t>EBIT Margin (on sales rev.) - [Net profit before interest &amp; tax/Sales revenue]</t>
  </si>
  <si>
    <t>EBITDA Margin (on sales rev) - [Net profit before interest, tax and depreciation allowance/Sales revenue]</t>
  </si>
  <si>
    <t xml:space="preserve">     Interest Received/Receivable (PLR9180)</t>
  </si>
  <si>
    <t xml:space="preserve">     Finance Costs (PLR9250)</t>
  </si>
  <si>
    <t>Net EXTERNAL Interest (PLR9300)</t>
  </si>
  <si>
    <t xml:space="preserve">          Finance Costs Associate &amp; JV Entities (PLR922480)</t>
  </si>
  <si>
    <t xml:space="preserve">          Finance Costs Borrowings (PLR922490)</t>
  </si>
  <si>
    <t xml:space="preserve">          Finance Costs Finance Leases (PLR922460)</t>
  </si>
  <si>
    <t xml:space="preserve">               Finance Costs Rating and Reg Fees (PLR922471)</t>
  </si>
  <si>
    <t>rating and reg'n fees</t>
  </si>
  <si>
    <t>Borrowing costs (excl Capitalised Interest and Defined Benefit Plan)</t>
  </si>
  <si>
    <t xml:space="preserve">          Interest Received Associated and JV Entities (PLR9174)</t>
  </si>
  <si>
    <t xml:space="preserve">          Interest Received Finance Leases (PLR9175)</t>
  </si>
  <si>
    <t xml:space="preserve">          Interest Received Other Entities (PLR9176)</t>
  </si>
  <si>
    <t>Treasury adjustment incl rounding</t>
  </si>
  <si>
    <t>Interest Income (excl Defined Benefit Plan)</t>
  </si>
  <si>
    <t>ISDN Access SIOs (thousands)</t>
  </si>
  <si>
    <t>domestic</t>
  </si>
  <si>
    <t>offshore</t>
  </si>
  <si>
    <t>Half-year comparison</t>
  </si>
  <si>
    <t>TOTAL OFFSHORE</t>
  </si>
  <si>
    <t>Fixed</t>
  </si>
  <si>
    <t>(v) Prepaid unique users defined as the three month rolling average of monthly active prepaid users.</t>
  </si>
  <si>
    <t>network disconnection fees, subsidies and other miscellaneous items.</t>
  </si>
  <si>
    <t>Full time staff equivalents incl. contractor/agency labour</t>
  </si>
  <si>
    <t xml:space="preserve">  Full time staff equivalents incl. contractor/agency labour</t>
  </si>
  <si>
    <t>(i) Opening balance of 1 July 2018 used versus 30 June 2018 due to AASB 9 restatements going through opening balances only.</t>
  </si>
  <si>
    <t>(i) Restated due to adoption of AASB15: Revenue from Contracts with Customers.</t>
  </si>
  <si>
    <t>(ii) Restated due to adoption of AASB15: Revenue from Contracts with Customers.</t>
  </si>
  <si>
    <t>(iii) IP based Virtual Private Network (IPVPN) includes IPMAN/Ethernet MAN, IPWAN, and nbn.</t>
  </si>
  <si>
    <t xml:space="preserve">   ARPU ($)</t>
  </si>
  <si>
    <t>(vi) Restated due to adoption of AASB15: Revenue from Contracts with Customers.</t>
  </si>
  <si>
    <t>(i) Includes Belong fixed data SIOs.</t>
  </si>
  <si>
    <t>(ii) Excludes nbn SIOs.</t>
  </si>
  <si>
    <t>(iii) Includes nbn SIOs.</t>
  </si>
  <si>
    <t>(iv) Includes Belong mobile SIOs.</t>
  </si>
  <si>
    <t>30 Jun 19</t>
  </si>
  <si>
    <t>Jun 2019</t>
  </si>
  <si>
    <t>Year ended 30 June 2019</t>
  </si>
  <si>
    <t>Other</t>
  </si>
  <si>
    <t>Using Fnce Costs (2)</t>
  </si>
  <si>
    <r>
      <t>Restated</t>
    </r>
    <r>
      <rPr>
        <vertAlign val="superscript"/>
        <sz val="10"/>
        <color rgb="FFFFFFFF"/>
        <rFont val="Arial"/>
        <family val="2"/>
      </rPr>
      <t xml:space="preserve"> (i)</t>
    </r>
  </si>
  <si>
    <r>
      <t xml:space="preserve"> Other income</t>
    </r>
    <r>
      <rPr>
        <vertAlign val="superscript"/>
        <sz val="10"/>
        <rFont val="Arial"/>
        <family val="2"/>
      </rPr>
      <t xml:space="preserve"> (ii)</t>
    </r>
  </si>
  <si>
    <r>
      <t>Diluted</t>
    </r>
    <r>
      <rPr>
        <vertAlign val="superscript"/>
        <sz val="10"/>
        <rFont val="Arial"/>
        <family val="2"/>
      </rPr>
      <t xml:space="preserve"> (iii)</t>
    </r>
  </si>
  <si>
    <r>
      <t xml:space="preserve">  Other data and calling products</t>
    </r>
    <r>
      <rPr>
        <vertAlign val="superscript"/>
        <sz val="10"/>
        <rFont val="Arial"/>
        <family val="2"/>
      </rPr>
      <t xml:space="preserve"> (iv)</t>
    </r>
  </si>
  <si>
    <r>
      <t xml:space="preserve">  Other products</t>
    </r>
    <r>
      <rPr>
        <vertAlign val="superscript"/>
        <sz val="10"/>
        <color theme="1"/>
        <rFont val="Arial"/>
        <family val="2"/>
      </rPr>
      <t xml:space="preserve"> (v) </t>
    </r>
  </si>
  <si>
    <r>
      <t>grants under the Telstra Universal Service Obligation Performance Agreement, Mobile Blackspot Government program and other individually immaterial contracts, income from nbn</t>
    </r>
    <r>
      <rPr>
        <vertAlign val="superscript"/>
        <sz val="8"/>
        <rFont val="Arial"/>
        <family val="2"/>
      </rPr>
      <t>TM</t>
    </r>
  </si>
  <si>
    <r>
      <t xml:space="preserve">  Other income</t>
    </r>
    <r>
      <rPr>
        <vertAlign val="superscript"/>
        <sz val="10"/>
        <rFont val="Arial"/>
        <family val="2"/>
      </rPr>
      <t xml:space="preserve"> (v)</t>
    </r>
  </si>
  <si>
    <r>
      <t xml:space="preserve">  Other products</t>
    </r>
    <r>
      <rPr>
        <vertAlign val="superscript"/>
        <sz val="10"/>
        <rFont val="Arial"/>
        <family val="2"/>
      </rPr>
      <t xml:space="preserve"> (iv)</t>
    </r>
  </si>
  <si>
    <r>
      <t xml:space="preserve">  Other data and calling products</t>
    </r>
    <r>
      <rPr>
        <vertAlign val="superscript"/>
        <sz val="10"/>
        <rFont val="Arial"/>
        <family val="2"/>
      </rPr>
      <t xml:space="preserve"> (iii)</t>
    </r>
  </si>
  <si>
    <r>
      <t xml:space="preserve">  IPVPN products</t>
    </r>
    <r>
      <rPr>
        <vertAlign val="superscript"/>
        <sz val="10"/>
        <rFont val="Arial"/>
        <family val="2"/>
      </rPr>
      <t xml:space="preserve"> (ii)</t>
    </r>
  </si>
  <si>
    <r>
      <t xml:space="preserve">     Other retail fixed</t>
    </r>
    <r>
      <rPr>
        <vertAlign val="superscript"/>
        <sz val="10"/>
        <rFont val="Arial"/>
        <family val="2"/>
      </rPr>
      <t xml:space="preserve"> (i)</t>
    </r>
  </si>
  <si>
    <r>
      <t>grants under the Telstra Universal Service Obligation Performance Agreement, Mobile Blackspot Government program and other individually immaterial contracts, income from nbn</t>
    </r>
    <r>
      <rPr>
        <vertAlign val="superscript"/>
        <sz val="8"/>
        <rFont val="Arial"/>
        <family val="2"/>
      </rPr>
      <t xml:space="preserve">TM  </t>
    </r>
  </si>
  <si>
    <r>
      <t>Wholesale basic access lines in service (thousands)</t>
    </r>
    <r>
      <rPr>
        <vertAlign val="superscript"/>
        <sz val="10"/>
        <rFont val="Arial"/>
        <family val="2"/>
      </rPr>
      <t xml:space="preserve"> (ii)</t>
    </r>
  </si>
  <si>
    <r>
      <t xml:space="preserve">  Other income</t>
    </r>
    <r>
      <rPr>
        <vertAlign val="superscript"/>
        <sz val="10"/>
        <rFont val="Arial"/>
        <family val="2"/>
      </rPr>
      <t xml:space="preserve"> (vi)</t>
    </r>
  </si>
  <si>
    <r>
      <t xml:space="preserve">  IPVPN products</t>
    </r>
    <r>
      <rPr>
        <vertAlign val="superscript"/>
        <sz val="10"/>
        <rFont val="Arial"/>
        <family val="2"/>
      </rPr>
      <t xml:space="preserve"> (iii)</t>
    </r>
  </si>
  <si>
    <r>
      <t xml:space="preserve">  Other retail fixed</t>
    </r>
    <r>
      <rPr>
        <vertAlign val="superscript"/>
        <sz val="10"/>
        <rFont val="Arial"/>
        <family val="2"/>
      </rPr>
      <t xml:space="preserve"> (ii) </t>
    </r>
  </si>
  <si>
    <r>
      <t xml:space="preserve">Basic </t>
    </r>
    <r>
      <rPr>
        <vertAlign val="superscript"/>
        <sz val="10"/>
        <rFont val="Arial"/>
        <family val="2"/>
      </rPr>
      <t xml:space="preserve">(iii) </t>
    </r>
  </si>
  <si>
    <t>(iv) Other data and calling products includes wholesale, inbound calling (1300/1800), internet, media solutions, and legacy data (e.g. frame relay).</t>
  </si>
  <si>
    <t>(iii) Other data and calling products includes wholesale, inbound calling (1300/1800), internet, media solutions, and legacy data (e.g. frame relay).</t>
  </si>
  <si>
    <t>(iv) Restated due to adoption of AASB15: Revenue from Contracts with Customers.</t>
  </si>
  <si>
    <t>(v) Belong mobile SIOs are included in postpaid handheld mobile SIOs.</t>
  </si>
  <si>
    <t>(vi) Prepaid unique users defined as the three month rolling average of monthly active prepaid users.</t>
  </si>
  <si>
    <r>
      <t>Average postpaid handheld revenue per user per month ($)</t>
    </r>
    <r>
      <rPr>
        <vertAlign val="superscript"/>
        <sz val="10"/>
        <rFont val="Arial"/>
        <family val="2"/>
      </rPr>
      <t xml:space="preserve"> (iv)</t>
    </r>
  </si>
  <si>
    <r>
      <t>Wholesale data SIOs (thousands)</t>
    </r>
    <r>
      <rPr>
        <vertAlign val="superscript"/>
        <sz val="10"/>
        <rFont val="Arial"/>
        <family val="2"/>
      </rPr>
      <t xml:space="preserve"> (iii)</t>
    </r>
  </si>
  <si>
    <r>
      <t xml:space="preserve">Average standalone fixed voice revenue per user per month ($) </t>
    </r>
    <r>
      <rPr>
        <vertAlign val="superscript"/>
        <sz val="10"/>
        <rFont val="Arial"/>
        <family val="2"/>
      </rPr>
      <t>(iv)</t>
    </r>
  </si>
  <si>
    <r>
      <t>Average prepaid handheld revenue per user per month ($)</t>
    </r>
    <r>
      <rPr>
        <vertAlign val="superscript"/>
        <sz val="10"/>
        <rFont val="Arial"/>
        <family val="2"/>
      </rPr>
      <t xml:space="preserve"> (iv)</t>
    </r>
  </si>
  <si>
    <r>
      <t xml:space="preserve">  Retail bundles and standalone data</t>
    </r>
    <r>
      <rPr>
        <vertAlign val="superscript"/>
        <sz val="10"/>
        <rFont val="Arial"/>
        <family val="2"/>
      </rPr>
      <t xml:space="preserve"> (i)</t>
    </r>
  </si>
  <si>
    <r>
      <t xml:space="preserve">  Wholesale basic access</t>
    </r>
    <r>
      <rPr>
        <vertAlign val="superscript"/>
        <sz val="10"/>
        <rFont val="Arial"/>
        <family val="2"/>
      </rPr>
      <t xml:space="preserve"> (ii)</t>
    </r>
  </si>
  <si>
    <r>
      <t>Retail bundles and standalone data SIOs (thousands)</t>
    </r>
    <r>
      <rPr>
        <vertAlign val="superscript"/>
        <sz val="10"/>
        <rFont val="Arial"/>
        <family val="2"/>
      </rPr>
      <t xml:space="preserve"> (i)</t>
    </r>
  </si>
  <si>
    <r>
      <t xml:space="preserve">Average bundle and standalone data revenue per user per month ($) </t>
    </r>
    <r>
      <rPr>
        <vertAlign val="superscript"/>
        <sz val="10"/>
        <rFont val="Arial"/>
        <family val="2"/>
      </rPr>
      <t>(iv)</t>
    </r>
  </si>
  <si>
    <r>
      <t xml:space="preserve">Belong postpaid handheld mobile SIOs (thousands) </t>
    </r>
    <r>
      <rPr>
        <vertAlign val="superscript"/>
        <sz val="10"/>
        <rFont val="Arial"/>
        <family val="2"/>
      </rPr>
      <t>(v)</t>
    </r>
  </si>
  <si>
    <r>
      <t xml:space="preserve">Prepaid mobile handheld unique users (thousands) </t>
    </r>
    <r>
      <rPr>
        <vertAlign val="superscript"/>
        <sz val="10"/>
        <rFont val="Arial"/>
        <family val="2"/>
      </rPr>
      <t>(vi)</t>
    </r>
  </si>
  <si>
    <r>
      <t xml:space="preserve">Average mobile broadband revenue per user per month ($) </t>
    </r>
    <r>
      <rPr>
        <vertAlign val="superscript"/>
        <sz val="10"/>
        <rFont val="Arial"/>
        <family val="2"/>
      </rPr>
      <t>(iv)</t>
    </r>
  </si>
  <si>
    <r>
      <t xml:space="preserve">  Wholesale data</t>
    </r>
    <r>
      <rPr>
        <vertAlign val="superscript"/>
        <sz val="10"/>
        <rFont val="Arial"/>
        <family val="2"/>
      </rPr>
      <t xml:space="preserve"> (iii)</t>
    </r>
  </si>
  <si>
    <r>
      <t xml:space="preserve">  Postpaid handheld retail </t>
    </r>
    <r>
      <rPr>
        <vertAlign val="superscript"/>
        <sz val="10"/>
        <rFont val="Arial"/>
        <family val="2"/>
      </rPr>
      <t>(iv)</t>
    </r>
  </si>
  <si>
    <r>
      <t xml:space="preserve">  Prepaid handheld retail unique users </t>
    </r>
    <r>
      <rPr>
        <vertAlign val="superscript"/>
        <sz val="10"/>
        <rFont val="Arial"/>
        <family val="2"/>
      </rPr>
      <t>(v)</t>
    </r>
  </si>
  <si>
    <r>
      <t>EBITDA interest cover (times)</t>
    </r>
    <r>
      <rPr>
        <vertAlign val="superscript"/>
        <sz val="10"/>
        <rFont val="Arial"/>
        <family val="2"/>
      </rPr>
      <t xml:space="preserve"> (iii)</t>
    </r>
  </si>
  <si>
    <t xml:space="preserve">Borrowings </t>
  </si>
  <si>
    <r>
      <t>nbn</t>
    </r>
    <r>
      <rPr>
        <b/>
        <vertAlign val="superscript"/>
        <sz val="10"/>
        <rFont val="Arial"/>
        <family val="2"/>
      </rPr>
      <t>TM</t>
    </r>
    <r>
      <rPr>
        <b/>
        <sz val="10"/>
        <rFont val="Arial"/>
        <family val="2"/>
      </rPr>
      <t xml:space="preserve"> premise connections</t>
    </r>
  </si>
  <si>
    <r>
      <t>Total nbn</t>
    </r>
    <r>
      <rPr>
        <b/>
        <vertAlign val="superscript"/>
        <sz val="10"/>
        <rFont val="Arial"/>
        <family val="2"/>
      </rPr>
      <t>TM</t>
    </r>
    <r>
      <rPr>
        <b/>
        <sz val="10"/>
        <rFont val="Arial"/>
        <family val="2"/>
      </rPr>
      <t xml:space="preserve"> premise connections</t>
    </r>
  </si>
  <si>
    <t>Payments for equity accounted investments</t>
  </si>
  <si>
    <t>Proceeds from sale of business and shares in controlled entities (net of cash disposed)</t>
  </si>
  <si>
    <t>Payments for business and shares in controlled entities (net of cash acquired)</t>
  </si>
  <si>
    <t>Distributions received from equity accounted investments</t>
  </si>
  <si>
    <t>Dividend paid to equity holders of Telstra Entity</t>
  </si>
  <si>
    <t>Net decrease in cash and cash equivalents</t>
  </si>
  <si>
    <t>Cash and cash equivalents at the end of the year</t>
  </si>
  <si>
    <r>
      <t>1 Jul 18</t>
    </r>
    <r>
      <rPr>
        <vertAlign val="superscript"/>
        <sz val="10"/>
        <color rgb="FFFFFFFF"/>
        <rFont val="Arial"/>
        <family val="2"/>
      </rPr>
      <t xml:space="preserve"> (i)</t>
    </r>
  </si>
  <si>
    <r>
      <t xml:space="preserve">Restated </t>
    </r>
    <r>
      <rPr>
        <vertAlign val="superscript"/>
        <sz val="10"/>
        <color rgb="FFFFFFFF"/>
        <rFont val="Arial"/>
        <family val="2"/>
      </rPr>
      <t>(ii)</t>
    </r>
  </si>
  <si>
    <r>
      <t xml:space="preserve">Restated </t>
    </r>
    <r>
      <rPr>
        <vertAlign val="superscript"/>
        <sz val="9"/>
        <color rgb="FFFFFFFF"/>
        <rFont val="Arial"/>
        <family val="2"/>
      </rPr>
      <t>(vi)</t>
    </r>
  </si>
  <si>
    <t xml:space="preserve">Results of operations  </t>
  </si>
  <si>
    <t xml:space="preserve">Year ended 30 June </t>
  </si>
  <si>
    <t xml:space="preserve">2019 </t>
  </si>
  <si>
    <t xml:space="preserve">2018 </t>
  </si>
  <si>
    <t xml:space="preserve">Change </t>
  </si>
  <si>
    <t xml:space="preserve">$M </t>
  </si>
  <si>
    <t xml:space="preserve">% </t>
  </si>
  <si>
    <t xml:space="preserve"> Revenue (excluding finance income) </t>
  </si>
  <si>
    <t xml:space="preserve"> Total income (excluding finance income) </t>
  </si>
  <si>
    <t xml:space="preserve"> Labour </t>
  </si>
  <si>
    <t xml:space="preserve"> Goods and services purchased </t>
  </si>
  <si>
    <t xml:space="preserve"> Net impairment losses on financial assets </t>
  </si>
  <si>
    <t xml:space="preserve"> Other expenses </t>
  </si>
  <si>
    <t xml:space="preserve"> Operating expenses </t>
  </si>
  <si>
    <t xml:space="preserve"> Share of net profit/(loss) from joint ventures and associated entities </t>
  </si>
  <si>
    <t xml:space="preserve"> Earnings before interest, income tax expense, depreciation and amortisation (EBITDA) </t>
  </si>
  <si>
    <t xml:space="preserve"> Depreciation and amortisation </t>
  </si>
  <si>
    <t xml:space="preserve"> Earnings before interest and income tax expense (EBIT) </t>
  </si>
  <si>
    <t xml:space="preserve"> Finance income </t>
  </si>
  <si>
    <t xml:space="preserve"> Finance costs </t>
  </si>
  <si>
    <t xml:space="preserve"> Net finance costs </t>
  </si>
  <si>
    <t xml:space="preserve"> Profit before income tax expense </t>
  </si>
  <si>
    <t xml:space="preserve"> Income tax expense </t>
  </si>
  <si>
    <t xml:space="preserve"> Profit for the year </t>
  </si>
  <si>
    <t xml:space="preserve">Attributable to: </t>
  </si>
  <si>
    <t xml:space="preserve"> Equity holders of Telstra Entity </t>
  </si>
  <si>
    <t xml:space="preserve"> Non-controlling interests </t>
  </si>
  <si>
    <t xml:space="preserve"> Effective tax rate on operations </t>
  </si>
  <si>
    <t xml:space="preserve"> EBITDA margin on revenue </t>
  </si>
  <si>
    <t xml:space="preserve"> EBIT margin on revenue </t>
  </si>
  <si>
    <t>cents</t>
  </si>
  <si>
    <t>Earnings per share (cents per share)</t>
  </si>
  <si>
    <t>(ii) Other income includes gains and losses on asset and investment sales (including assets transferred under the nbn Definitive Agreements), income from government</t>
  </si>
  <si>
    <t>(iii) Basic and diluted earnings per share are impacted by the effect of shares held in trust by Telstra Growthshare Trust (Growthshare) and by the Telstra Employee</t>
  </si>
  <si>
    <t>Share Ownership Plan Trust II (TESOP99).</t>
  </si>
  <si>
    <t xml:space="preserve">n/m = not meaningful </t>
  </si>
  <si>
    <t xml:space="preserve"> Total income   </t>
  </si>
  <si>
    <t xml:space="preserve">  Fixed products   </t>
  </si>
  <si>
    <t xml:space="preserve">  Retail bundles and standalone data  </t>
  </si>
  <si>
    <t xml:space="preserve">  Retail standalone voice  </t>
  </si>
  <si>
    <t xml:space="preserve"> Total retail fixed revenue  </t>
  </si>
  <si>
    <t xml:space="preserve">  Wholesale fixed</t>
  </si>
  <si>
    <t xml:space="preserve">  Total fixed revenue </t>
  </si>
  <si>
    <t xml:space="preserve">  Mobiles </t>
  </si>
  <si>
    <t xml:space="preserve">  Postpaid handheld </t>
  </si>
  <si>
    <t xml:space="preserve">  Prepaid handheld </t>
  </si>
  <si>
    <t xml:space="preserve">  Mobile broadband </t>
  </si>
  <si>
    <t xml:space="preserve">  Internet of Things (IoT) </t>
  </si>
  <si>
    <t xml:space="preserve">  Satellite </t>
  </si>
  <si>
    <t xml:space="preserve">  Mobile interconnection </t>
  </si>
  <si>
    <t xml:space="preserve">  Mobile services revenue - wholesale resale </t>
  </si>
  <si>
    <t xml:space="preserve"> Total mobile services revenue </t>
  </si>
  <si>
    <t xml:space="preserve">  Mobiles hardware </t>
  </si>
  <si>
    <t xml:space="preserve">  Total mobile revenue  </t>
  </si>
  <si>
    <t xml:space="preserve">  Data &amp; IP </t>
  </si>
  <si>
    <t xml:space="preserve">  ISDN products </t>
  </si>
  <si>
    <t xml:space="preserve">  Total data &amp; IP revenue </t>
  </si>
  <si>
    <t xml:space="preserve">  Network applications &amp; services </t>
  </si>
  <si>
    <t xml:space="preserve">  Managed network services </t>
  </si>
  <si>
    <t xml:space="preserve">  Unified communciations </t>
  </si>
  <si>
    <t xml:space="preserve">  Cloud services </t>
  </si>
  <si>
    <t xml:space="preserve">  Industry solutions </t>
  </si>
  <si>
    <t xml:space="preserve">  Integrated services </t>
  </si>
  <si>
    <t xml:space="preserve">  Total network applications &amp; services revenue </t>
  </si>
  <si>
    <t xml:space="preserve">  Media </t>
  </si>
  <si>
    <t xml:space="preserve">  Foxtel from Telstra</t>
  </si>
  <si>
    <t xml:space="preserve">  IPTV </t>
  </si>
  <si>
    <t xml:space="preserve">  Mobility and other </t>
  </si>
  <si>
    <t xml:space="preserve">  Cable </t>
  </si>
  <si>
    <t xml:space="preserve">  Total media revenue</t>
  </si>
  <si>
    <t xml:space="preserve">  Global connectivity revenue </t>
  </si>
  <si>
    <t xml:space="preserve">   Recurring nbn DA  </t>
  </si>
  <si>
    <t xml:space="preserve">  Total external revenue  </t>
  </si>
  <si>
    <t xml:space="preserve">  Total income (excluding finance income) </t>
  </si>
  <si>
    <t>(ii) Other retail fixed revenue includes platinum, once off revenue (hardware and professional installation fees), payphones, directory assistance, fixed interconnect.</t>
  </si>
  <si>
    <t>(v) Other products revenue primarily includes late payment fees, revenue from Telstra Health and Telstra Software.</t>
  </si>
  <si>
    <t>(vi) Other income includes gains and losses on asset and investment sales (including assets transferred under the nbn Definitive Agreements), income from government</t>
  </si>
  <si>
    <t xml:space="preserve"> Total expenses </t>
  </si>
  <si>
    <t xml:space="preserve">  Salary and associated costs </t>
  </si>
  <si>
    <t xml:space="preserve">  Other labour expenses </t>
  </si>
  <si>
    <t xml:space="preserve">  Labour substitution </t>
  </si>
  <si>
    <t xml:space="preserve">  Redundancy </t>
  </si>
  <si>
    <t xml:space="preserve">  Total labour </t>
  </si>
  <si>
    <t xml:space="preserve">  Cost of goods sold </t>
  </si>
  <si>
    <t xml:space="preserve">  Network payments </t>
  </si>
  <si>
    <t xml:space="preserve">  Other     </t>
  </si>
  <si>
    <t xml:space="preserve">  Total goods and services purchased </t>
  </si>
  <si>
    <t xml:space="preserve">  Net impairment losses on financial assets </t>
  </si>
  <si>
    <t xml:space="preserve">  Service contracts and other agreements </t>
  </si>
  <si>
    <t xml:space="preserve">  Other impairment expenses</t>
  </si>
  <si>
    <t xml:space="preserve">  Total other expenses </t>
  </si>
  <si>
    <t xml:space="preserve">  Total operating expenses </t>
  </si>
  <si>
    <t xml:space="preserve">  Depreciation </t>
  </si>
  <si>
    <t xml:space="preserve">  Amortisation </t>
  </si>
  <si>
    <t xml:space="preserve">  Total depreciation and amortisation </t>
  </si>
  <si>
    <t>2019</t>
  </si>
  <si>
    <t>2018</t>
  </si>
  <si>
    <t xml:space="preserve">Statement of Financial Position  </t>
  </si>
  <si>
    <t xml:space="preserve">As at  </t>
  </si>
  <si>
    <t xml:space="preserve">Current assets </t>
  </si>
  <si>
    <t xml:space="preserve">Cash and cash equivalents  </t>
  </si>
  <si>
    <t xml:space="preserve">Trade and other receivables and contract assets </t>
  </si>
  <si>
    <t xml:space="preserve">Deferred contract costs  </t>
  </si>
  <si>
    <t xml:space="preserve">Inventories </t>
  </si>
  <si>
    <t xml:space="preserve">Derivative financial assets </t>
  </si>
  <si>
    <t xml:space="preserve">Current tax receivables </t>
  </si>
  <si>
    <t xml:space="preserve">Prepayments </t>
  </si>
  <si>
    <t xml:space="preserve">Assets classified as held for sale  </t>
  </si>
  <si>
    <t xml:space="preserve">Total current assets </t>
  </si>
  <si>
    <t xml:space="preserve">Non-current assets </t>
  </si>
  <si>
    <t xml:space="preserve">Investments - accounted for using the equity method </t>
  </si>
  <si>
    <t xml:space="preserve">Investments - other </t>
  </si>
  <si>
    <t xml:space="preserve">Property, plant and equipment </t>
  </si>
  <si>
    <t xml:space="preserve">Intangible assets </t>
  </si>
  <si>
    <t xml:space="preserve">Deferred tax assets </t>
  </si>
  <si>
    <t xml:space="preserve">Defined benefit asset </t>
  </si>
  <si>
    <t xml:space="preserve">Total non-current assets </t>
  </si>
  <si>
    <t xml:space="preserve">Total assets </t>
  </si>
  <si>
    <t xml:space="preserve">Current liabilities </t>
  </si>
  <si>
    <t xml:space="preserve">Trade and other payables </t>
  </si>
  <si>
    <t xml:space="preserve">Employee benefits </t>
  </si>
  <si>
    <t xml:space="preserve">Other provisions </t>
  </si>
  <si>
    <t>Derivative financial liabilities</t>
  </si>
  <si>
    <t xml:space="preserve">Current tax payables </t>
  </si>
  <si>
    <t xml:space="preserve">Contract liabilities and other revenue received in advance </t>
  </si>
  <si>
    <t xml:space="preserve">Liabilities classified as held for sale   </t>
  </si>
  <si>
    <t xml:space="preserve">Total current liabilities </t>
  </si>
  <si>
    <t xml:space="preserve">Non-current liabilities </t>
  </si>
  <si>
    <t xml:space="preserve">Other payables </t>
  </si>
  <si>
    <t xml:space="preserve">Deferred tax liabilities </t>
  </si>
  <si>
    <t xml:space="preserve">Defined benefit liabilities </t>
  </si>
  <si>
    <t xml:space="preserve">Total non-current liabilities </t>
  </si>
  <si>
    <t xml:space="preserve">Total liabilities </t>
  </si>
  <si>
    <t xml:space="preserve">Net assets </t>
  </si>
  <si>
    <t xml:space="preserve">Equity </t>
  </si>
  <si>
    <t xml:space="preserve">Share capital </t>
  </si>
  <si>
    <t xml:space="preserve">Reserves </t>
  </si>
  <si>
    <t xml:space="preserve">Retained profits </t>
  </si>
  <si>
    <t xml:space="preserve">Equity available to Telstra Entity shareholders </t>
  </si>
  <si>
    <t xml:space="preserve">Non-controlling interests </t>
  </si>
  <si>
    <t xml:space="preserve">Total equity </t>
  </si>
  <si>
    <t xml:space="preserve">Gross debt </t>
  </si>
  <si>
    <t xml:space="preserve">Net debt </t>
  </si>
  <si>
    <t xml:space="preserve">Net debt to EBITDA </t>
  </si>
  <si>
    <t xml:space="preserve">(iii) EBITDA interest cover equals EBITDA to net interest. </t>
  </si>
  <si>
    <t xml:space="preserve">Segment information from operations  </t>
  </si>
  <si>
    <t xml:space="preserve">Total external income </t>
  </si>
  <si>
    <t xml:space="preserve">EBITDA contribution </t>
  </si>
  <si>
    <t xml:space="preserve">Telstra Consumer and Small Business </t>
  </si>
  <si>
    <t xml:space="preserve">Telstra Enterprise </t>
  </si>
  <si>
    <t xml:space="preserve">Networks and IT </t>
  </si>
  <si>
    <t xml:space="preserve">Other Segments </t>
  </si>
  <si>
    <t xml:space="preserve">Telstra excluding Telstra InfraCo </t>
  </si>
  <si>
    <t xml:space="preserve">Telstra InfraCo </t>
  </si>
  <si>
    <t xml:space="preserve">Internal access charges </t>
  </si>
  <si>
    <t xml:space="preserve">Total Telstra segments </t>
  </si>
  <si>
    <t xml:space="preserve">Revenue by Business Segment  </t>
  </si>
  <si>
    <t xml:space="preserve">Fixed </t>
  </si>
  <si>
    <t xml:space="preserve">Mobile services revenue </t>
  </si>
  <si>
    <t xml:space="preserve">Network applications and services (NAS) </t>
  </si>
  <si>
    <t xml:space="preserve">Telstra Enterprise Australia </t>
  </si>
  <si>
    <t xml:space="preserve">Data &amp; IP </t>
  </si>
  <si>
    <t xml:space="preserve">Product profitability - EBITDA margins % </t>
  </si>
  <si>
    <t xml:space="preserve">Mobile  </t>
  </si>
  <si>
    <t xml:space="preserve">Product profitability - EBITDA ($M)  </t>
  </si>
  <si>
    <t xml:space="preserve">Half-year ended </t>
  </si>
  <si>
    <t xml:space="preserve">Jun 19 vs Jun 18 </t>
  </si>
  <si>
    <t xml:space="preserve"> Jun 19 vs Dec 18 </t>
  </si>
  <si>
    <t xml:space="preserve">Jun 2019 </t>
  </si>
  <si>
    <t xml:space="preserve">Dec 2018 </t>
  </si>
  <si>
    <t xml:space="preserve">Jun 2018 </t>
  </si>
  <si>
    <t xml:space="preserve">$ </t>
  </si>
  <si>
    <t xml:space="preserve"> $ </t>
  </si>
  <si>
    <t xml:space="preserve">  Fixed retail bundle and standalone data  </t>
  </si>
  <si>
    <t xml:space="preserve">  Fixed retail standalone voice  </t>
  </si>
  <si>
    <t xml:space="preserve">  Services in operation (000s) </t>
  </si>
  <si>
    <t xml:space="preserve">000s  </t>
  </si>
  <si>
    <t xml:space="preserve">  Fixed services in operation (SIOs) </t>
  </si>
  <si>
    <t xml:space="preserve">  Retail standalone voice</t>
  </si>
  <si>
    <t xml:space="preserve">  ISDN access (basic line equivalents) </t>
  </si>
  <si>
    <t xml:space="preserve">  Unconditioned local loop (ULL)</t>
  </si>
  <si>
    <t xml:space="preserve">  Line spectrum sharing services (LSS)</t>
  </si>
  <si>
    <t xml:space="preserve">  Mobiles services in operation (SIOs) </t>
  </si>
  <si>
    <t xml:space="preserve">  Prepaid handheld retail </t>
  </si>
  <si>
    <t xml:space="preserve">  Mobile broadband (data cards)  </t>
  </si>
  <si>
    <t xml:space="preserve">  Internet of Things (IoT)</t>
  </si>
  <si>
    <t xml:space="preserve">  Total retail mobile  </t>
  </si>
  <si>
    <t xml:space="preserve">  Total wholesale mobile  </t>
  </si>
  <si>
    <t xml:space="preserve">  Foxtel from Telstra   </t>
  </si>
  <si>
    <t xml:space="preserve">  Workforce </t>
  </si>
  <si>
    <t xml:space="preserve">  Employee data </t>
  </si>
  <si>
    <t xml:space="preserve">Summary reported half-yearly data  </t>
  </si>
  <si>
    <t xml:space="preserve">Half 1 </t>
  </si>
  <si>
    <t xml:space="preserve">Half 2 </t>
  </si>
  <si>
    <t xml:space="preserve">Full year </t>
  </si>
  <si>
    <t xml:space="preserve">PCP </t>
  </si>
  <si>
    <t xml:space="preserve"> Dec-17</t>
  </si>
  <si>
    <t xml:space="preserve"> Jun-18</t>
  </si>
  <si>
    <t xml:space="preserve"> Dec-18</t>
  </si>
  <si>
    <t xml:space="preserve">Growth </t>
  </si>
  <si>
    <t xml:space="preserve"> Jun-19</t>
  </si>
  <si>
    <t xml:space="preserve">($ Millions) </t>
  </si>
  <si>
    <t xml:space="preserve"> Total income </t>
  </si>
  <si>
    <t xml:space="preserve">  Fixed products </t>
  </si>
  <si>
    <t xml:space="preserve">     Retail bundles and standalone data</t>
  </si>
  <si>
    <t xml:space="preserve">     Retail standalone voice</t>
  </si>
  <si>
    <t xml:space="preserve"> Total retail fixed revenue </t>
  </si>
  <si>
    <t xml:space="preserve"> Wholesale fixed </t>
  </si>
  <si>
    <t xml:space="preserve">  Total fixed revenue</t>
  </si>
  <si>
    <t xml:space="preserve">  Postpaid handheld  </t>
  </si>
  <si>
    <t xml:space="preserve">  Internet of Things (IoT)   </t>
  </si>
  <si>
    <t xml:space="preserve">  Satellite  </t>
  </si>
  <si>
    <t xml:space="preserve">  Mobiles interconnection </t>
  </si>
  <si>
    <t xml:space="preserve">  Total mobile services revenue </t>
  </si>
  <si>
    <t xml:space="preserve">  Total mobile revenue </t>
  </si>
  <si>
    <t xml:space="preserve">  Total data &amp; IP revenue  </t>
  </si>
  <si>
    <t xml:space="preserve">  Network applications and services revenue </t>
  </si>
  <si>
    <t xml:space="preserve">   Managed network services </t>
  </si>
  <si>
    <t xml:space="preserve">   Unified communications </t>
  </si>
  <si>
    <t xml:space="preserve">   Cloud services </t>
  </si>
  <si>
    <t xml:space="preserve">   Industry solutions </t>
  </si>
  <si>
    <t xml:space="preserve">   Integrated services </t>
  </si>
  <si>
    <t xml:space="preserve">  Total network applications and services revenue </t>
  </si>
  <si>
    <t xml:space="preserve">   Media  </t>
  </si>
  <si>
    <t xml:space="preserve">  Foxtel from Telstra </t>
  </si>
  <si>
    <t xml:space="preserve"> Total media revenue </t>
  </si>
  <si>
    <t xml:space="preserve"> Global connectivity  </t>
  </si>
  <si>
    <t xml:space="preserve"> Global connectivity - fixed </t>
  </si>
  <si>
    <t xml:space="preserve"> Global connectivity - data &amp; IP </t>
  </si>
  <si>
    <t xml:space="preserve"> Global connectivity - other </t>
  </si>
  <si>
    <t xml:space="preserve"> Total global connectivity revenue  </t>
  </si>
  <si>
    <t xml:space="preserve">  Recurring nbn DA </t>
  </si>
  <si>
    <t xml:space="preserve">  Total external revenue </t>
  </si>
  <si>
    <t xml:space="preserve">  Labour </t>
  </si>
  <si>
    <t xml:space="preserve">  Goods and services purchased </t>
  </si>
  <si>
    <t xml:space="preserve">  Net impairment on losses on financial assets </t>
  </si>
  <si>
    <t xml:space="preserve">  Other expenses </t>
  </si>
  <si>
    <t xml:space="preserve">  Operating expenses </t>
  </si>
  <si>
    <t xml:space="preserve">  Share of net profit/(loss) from joint ventures and associated entities </t>
  </si>
  <si>
    <t xml:space="preserve">  Earnings before interest, income tax expense, depreciation and amortisation (EBITDA) </t>
  </si>
  <si>
    <t xml:space="preserve">  Depreciation and amortisation </t>
  </si>
  <si>
    <t xml:space="preserve">  Earnings before interest and income tax expense (EBIT) </t>
  </si>
  <si>
    <t xml:space="preserve">  Net finance costs </t>
  </si>
  <si>
    <t xml:space="preserve">  Profit before income tax expense </t>
  </si>
  <si>
    <t xml:space="preserve">  Income tax expense </t>
  </si>
  <si>
    <t xml:space="preserve">  Profit for the period </t>
  </si>
  <si>
    <t>(i) Other retail fixed revenue includes platinum, once off revenue (hardware and professional installation fees), payphones, directory assistance, fixed interconnect.</t>
  </si>
  <si>
    <t>(iv) Other products revenue primarily includes late payment fees, revenue from Telstra Health and Telstra Software.</t>
  </si>
  <si>
    <t>(v) Other income includes gains and losses on asset and investment sales (including assets transferred under the nbn Definitive Agreements), income from government</t>
  </si>
  <si>
    <t xml:space="preserve">Full Year </t>
  </si>
  <si>
    <t xml:space="preserve">Selected statistical data </t>
  </si>
  <si>
    <t>Retail standalone voice SIOs (thousands)</t>
  </si>
  <si>
    <t xml:space="preserve">Unconditioned local loop (ULL) SIOs (thousands) </t>
  </si>
  <si>
    <t xml:space="preserve">Wholesale line spectrum site sharing (LSS) SIOs (thousands) </t>
  </si>
  <si>
    <t>Bundle Connections (thousands)</t>
  </si>
  <si>
    <t>Belong (thousands)</t>
  </si>
  <si>
    <t>Voice Only Connections (thousands)</t>
  </si>
  <si>
    <t xml:space="preserve">IPVPN Access SIOs (thousands) </t>
  </si>
  <si>
    <t xml:space="preserve">Mobiles </t>
  </si>
  <si>
    <t xml:space="preserve">Internet of Things (IoT) SIOs (thousands) </t>
  </si>
  <si>
    <t xml:space="preserve">Satellite SIOs (thousands) </t>
  </si>
  <si>
    <t xml:space="preserve">Total wholesale mobile SIOs (thousands) </t>
  </si>
  <si>
    <t xml:space="preserve">Premium pay TV </t>
  </si>
  <si>
    <t xml:space="preserve">Foxtel from Telstra (thousands) </t>
  </si>
  <si>
    <t xml:space="preserve">Labour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</si>
</sst>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_-* #,##0_-;[Red]\(#,##0\);_-* &quot;-&quot;_-;_-@_-"/>
    <numFmt numFmtId="168" formatCode="_(* #,##0_);_(* \(#,##0\);_(* &quot;-&quot;??_);_(@_)"/>
    <numFmt numFmtId="169" formatCode="0.0;\(0.0\)"/>
    <numFmt numFmtId="170" formatCode="#,##0,,;\(#,##0,,\)"/>
    <numFmt numFmtId="171" formatCode="0.0%;[Red]\(0.0%\)"/>
    <numFmt numFmtId="172" formatCode="0.0\ \p\p;\(0.0\)\ \p\p"/>
    <numFmt numFmtId="173" formatCode="_-* #,##0.0_-;\-* #,##0.0_-;_-* &quot;-&quot;??_-;_-@_-"/>
    <numFmt numFmtId="174" formatCode="_-* #,##0.0_-;\(#,##0.0\);_-* &quot;-&quot;_-;_-@_-"/>
    <numFmt numFmtId="175" formatCode="_(* #,##0.00_);_(* \(#,##0.00\);_(* &quot;-&quot;??_);_(@_)"/>
    <numFmt numFmtId="176" formatCode="#,##0_);\(#,##0\)"/>
    <numFmt numFmtId="177" formatCode="#,##0.0_);[Red]\(#,##0.0\)"/>
    <numFmt numFmtId="178" formatCode="_-* #,##0.0_-;[Red]\(#,##0.0\);_-* &quot;-&quot;_-;_-@_-"/>
    <numFmt numFmtId="179" formatCode="#,##0.0;\(#,##0.0\)"/>
    <numFmt numFmtId="180" formatCode="#,##0.00;\(#,##0.00\)"/>
    <numFmt numFmtId="181" formatCode="#,##0.0_);\(#,##0.0\)"/>
    <numFmt numFmtId="182" formatCode="#,##0,;\(#,##0,\)"/>
    <numFmt numFmtId="183" formatCode="0%;[Red]\(0%\)"/>
    <numFmt numFmtId="184" formatCode="0.0%;\(0.0%\)"/>
    <numFmt numFmtId="185" formatCode="0.0%;\(0.0%\);\-"/>
    <numFmt numFmtId="186" formatCode="0.0"/>
    <numFmt numFmtId="187" formatCode="#,##0;[Red]\(#,##0\)"/>
    <numFmt numFmtId="188" formatCode="#,##0.0;[Red]\(#,##0.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Harmony Text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Harmony Text"/>
      <family val="2"/>
    </font>
    <font>
      <sz val="10"/>
      <name val="MS Sans Serif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0070C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8"/>
      <name val="Arial"/>
      <family val="2"/>
    </font>
    <font>
      <b/>
      <u/>
      <sz val="10"/>
      <color indexed="1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vertAlign val="superscript"/>
      <sz val="10"/>
      <color rgb="FFFFFFFF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F8"/>
        <bgColor indexed="64"/>
      </patternFill>
    </fill>
    <fill>
      <patternFill patternType="solid">
        <fgColor rgb="FFDCF2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 applyNumberFormat="0" applyFont="0" applyFill="0" applyBorder="0" applyAlignment="0" applyProtection="0"/>
    <xf numFmtId="0" fontId="6" fillId="0" borderId="0" applyNumberForma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38" fontId="4" fillId="0" borderId="2" applyBorder="0" applyAlignment="0" applyProtection="0"/>
    <xf numFmtId="9" fontId="2" fillId="0" borderId="0" applyFont="0" applyFill="0" applyBorder="0" applyAlignment="0" applyProtection="0"/>
    <xf numFmtId="49" fontId="15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168" fontId="4" fillId="0" borderId="0" applyProtection="0">
      <alignment horizontal="right" vertical="center"/>
    </xf>
    <xf numFmtId="175" fontId="2" fillId="0" borderId="0" applyFont="0" applyFill="0" applyBorder="0" applyAlignment="0" applyProtection="0"/>
    <xf numFmtId="0" fontId="16" fillId="0" borderId="0"/>
    <xf numFmtId="0" fontId="4" fillId="0" borderId="0" applyNumberFormat="0" applyFont="0" applyFill="0" applyBorder="0" applyAlignment="0" applyProtection="0"/>
    <xf numFmtId="0" fontId="4" fillId="0" borderId="2" applyNumberFormat="0" applyFill="0" applyProtection="0">
      <alignment horizontal="right"/>
    </xf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2" applyNumberFormat="0" applyFill="0" applyProtection="0">
      <alignment horizontal="right"/>
    </xf>
  </cellStyleXfs>
  <cellXfs count="397">
    <xf numFmtId="0" fontId="0" fillId="0" borderId="0" xfId="0"/>
    <xf numFmtId="0" fontId="3" fillId="2" borderId="0" xfId="3" applyFont="1" applyFill="1"/>
    <xf numFmtId="0" fontId="3" fillId="0" borderId="0" xfId="3" applyFont="1"/>
    <xf numFmtId="166" fontId="3" fillId="2" borderId="0" xfId="3" applyNumberFormat="1" applyFont="1" applyFill="1" applyBorder="1"/>
    <xf numFmtId="166" fontId="3" fillId="2" borderId="0" xfId="3" applyNumberFormat="1" applyFont="1" applyFill="1"/>
    <xf numFmtId="49" fontId="3" fillId="0" borderId="0" xfId="0" quotePrefix="1" applyNumberFormat="1" applyFont="1"/>
    <xf numFmtId="0" fontId="3" fillId="0" borderId="0" xfId="0" applyFont="1"/>
    <xf numFmtId="164" fontId="0" fillId="2" borderId="0" xfId="1" applyNumberFormat="1" applyFont="1" applyFill="1"/>
    <xf numFmtId="0" fontId="3" fillId="2" borderId="0" xfId="0" applyFont="1" applyFill="1"/>
    <xf numFmtId="0" fontId="4" fillId="2" borderId="0" xfId="4" applyFont="1" applyFill="1"/>
    <xf numFmtId="0" fontId="5" fillId="2" borderId="0" xfId="5" applyFont="1" applyFill="1"/>
    <xf numFmtId="0" fontId="5" fillId="2" borderId="0" xfId="6" applyFont="1" applyFill="1" applyBorder="1" applyAlignment="1">
      <alignment horizontal="center"/>
    </xf>
    <xf numFmtId="167" fontId="4" fillId="2" borderId="0" xfId="6" applyNumberFormat="1" applyFont="1" applyFill="1" applyBorder="1" applyAlignment="1">
      <alignment horizontal="center"/>
    </xf>
    <xf numFmtId="168" fontId="4" fillId="2" borderId="0" xfId="6" applyNumberFormat="1" applyFont="1" applyFill="1" applyBorder="1" applyAlignment="1">
      <alignment horizontal="center"/>
    </xf>
    <xf numFmtId="0" fontId="4" fillId="2" borderId="1" xfId="6" applyFont="1" applyFill="1" applyBorder="1"/>
    <xf numFmtId="0" fontId="5" fillId="2" borderId="1" xfId="6" applyFont="1" applyFill="1" applyBorder="1"/>
    <xf numFmtId="0" fontId="8" fillId="2" borderId="0" xfId="6" applyFont="1" applyFill="1" applyBorder="1" applyAlignment="1">
      <alignment horizontal="right"/>
    </xf>
    <xf numFmtId="0" fontId="4" fillId="2" borderId="0" xfId="8" applyFont="1" applyFill="1" applyBorder="1"/>
    <xf numFmtId="0" fontId="5" fillId="2" borderId="3" xfId="6" applyFont="1" applyFill="1" applyBorder="1"/>
    <xf numFmtId="0" fontId="4" fillId="2" borderId="3" xfId="8" applyFont="1" applyFill="1" applyBorder="1"/>
    <xf numFmtId="0" fontId="10" fillId="2" borderId="1" xfId="6" applyFont="1" applyFill="1" applyBorder="1"/>
    <xf numFmtId="0" fontId="4" fillId="2" borderId="0" xfId="8" applyFont="1" applyFill="1"/>
    <xf numFmtId="9" fontId="4" fillId="2" borderId="0" xfId="11" applyFont="1" applyFill="1" applyBorder="1" applyAlignment="1">
      <alignment horizontal="right"/>
    </xf>
    <xf numFmtId="0" fontId="4" fillId="2" borderId="0" xfId="5" applyFont="1" applyFill="1"/>
    <xf numFmtId="166" fontId="12" fillId="2" borderId="0" xfId="10" applyNumberFormat="1" applyFont="1" applyFill="1" applyBorder="1"/>
    <xf numFmtId="169" fontId="4" fillId="2" borderId="0" xfId="10" applyNumberFormat="1" applyFont="1" applyFill="1" applyBorder="1" applyAlignment="1">
      <alignment horizontal="right"/>
    </xf>
    <xf numFmtId="166" fontId="12" fillId="2" borderId="1" xfId="10" applyNumberFormat="1" applyFont="1" applyFill="1" applyBorder="1"/>
    <xf numFmtId="166" fontId="4" fillId="2" borderId="0" xfId="10" applyNumberFormat="1" applyFont="1" applyFill="1" applyBorder="1"/>
    <xf numFmtId="166" fontId="12" fillId="2" borderId="2" xfId="10" applyNumberFormat="1" applyFont="1" applyFill="1" applyBorder="1"/>
    <xf numFmtId="166" fontId="12" fillId="2" borderId="4" xfId="10" applyNumberFormat="1" applyFont="1" applyFill="1" applyBorder="1"/>
    <xf numFmtId="170" fontId="12" fillId="2" borderId="0" xfId="10" applyNumberFormat="1" applyFont="1" applyFill="1" applyBorder="1"/>
    <xf numFmtId="0" fontId="10" fillId="2" borderId="0" xfId="5" applyFont="1" applyFill="1"/>
    <xf numFmtId="0" fontId="4" fillId="2" borderId="0" xfId="5" applyFont="1" applyFill="1" applyBorder="1"/>
    <xf numFmtId="171" fontId="4" fillId="2" borderId="0" xfId="10" applyNumberFormat="1" applyFont="1" applyFill="1" applyBorder="1" applyAlignment="1">
      <alignment horizontal="right"/>
    </xf>
    <xf numFmtId="172" fontId="4" fillId="2" borderId="0" xfId="10" applyNumberFormat="1" applyFont="1" applyFill="1" applyBorder="1" applyAlignment="1">
      <alignment horizontal="right"/>
    </xf>
    <xf numFmtId="171" fontId="4" fillId="2" borderId="0" xfId="10" applyNumberFormat="1" applyFont="1" applyFill="1" applyBorder="1" applyAlignment="1">
      <alignment horizontal="right" wrapText="1"/>
    </xf>
    <xf numFmtId="0" fontId="10" fillId="2" borderId="0" xfId="5" applyFont="1" applyFill="1" applyBorder="1"/>
    <xf numFmtId="174" fontId="4" fillId="2" borderId="0" xfId="10" applyNumberFormat="1" applyFont="1" applyFill="1" applyBorder="1"/>
    <xf numFmtId="0" fontId="13" fillId="2" borderId="0" xfId="5" quotePrefix="1" applyFont="1" applyFill="1"/>
    <xf numFmtId="0" fontId="4" fillId="2" borderId="0" xfId="3" applyFont="1" applyFill="1"/>
    <xf numFmtId="0" fontId="13" fillId="2" borderId="0" xfId="5" applyFont="1" applyFill="1"/>
    <xf numFmtId="0" fontId="4" fillId="2" borderId="0" xfId="6" applyFont="1" applyFill="1" applyBorder="1"/>
    <xf numFmtId="0" fontId="4" fillId="2" borderId="0" xfId="5" applyFont="1" applyFill="1" applyBorder="1" applyAlignment="1">
      <alignment horizontal="left" indent="1"/>
    </xf>
    <xf numFmtId="166" fontId="12" fillId="2" borderId="3" xfId="10" applyNumberFormat="1" applyFont="1" applyFill="1" applyBorder="1"/>
    <xf numFmtId="0" fontId="0" fillId="0" borderId="0" xfId="0" quotePrefix="1"/>
    <xf numFmtId="0" fontId="5" fillId="2" borderId="0" xfId="5" applyFont="1" applyFill="1" applyBorder="1"/>
    <xf numFmtId="0" fontId="13" fillId="2" borderId="0" xfId="3" applyFont="1" applyFill="1" applyAlignment="1">
      <alignment horizontal="left"/>
    </xf>
    <xf numFmtId="0" fontId="14" fillId="2" borderId="0" xfId="3" applyFont="1" applyFill="1"/>
    <xf numFmtId="0" fontId="13" fillId="2" borderId="0" xfId="3" quotePrefix="1" applyFont="1" applyFill="1" applyAlignment="1">
      <alignment horizontal="left"/>
    </xf>
    <xf numFmtId="167" fontId="4" fillId="2" borderId="0" xfId="4" applyNumberFormat="1" applyFont="1" applyFill="1"/>
    <xf numFmtId="166" fontId="4" fillId="2" borderId="3" xfId="10" applyNumberFormat="1" applyFont="1" applyFill="1" applyBorder="1"/>
    <xf numFmtId="0" fontId="4" fillId="2" borderId="3" xfId="6" applyFont="1" applyFill="1" applyBorder="1"/>
    <xf numFmtId="0" fontId="0" fillId="2" borderId="0" xfId="0" applyFill="1"/>
    <xf numFmtId="49" fontId="5" fillId="2" borderId="0" xfId="12" applyNumberFormat="1" applyFont="1" applyFill="1"/>
    <xf numFmtId="0" fontId="4" fillId="2" borderId="1" xfId="8" applyFont="1" applyFill="1" applyBorder="1"/>
    <xf numFmtId="49" fontId="4" fillId="2" borderId="0" xfId="5" applyNumberFormat="1" applyFont="1" applyFill="1"/>
    <xf numFmtId="167" fontId="4" fillId="2" borderId="0" xfId="10" applyNumberFormat="1" applyFont="1" applyFill="1" applyBorder="1"/>
    <xf numFmtId="9" fontId="4" fillId="2" borderId="0" xfId="11" applyFont="1" applyFill="1"/>
    <xf numFmtId="0" fontId="10" fillId="2" borderId="0" xfId="13" applyFont="1" applyFill="1" applyBorder="1" applyProtection="1">
      <alignment vertical="center"/>
      <protection locked="0"/>
    </xf>
    <xf numFmtId="0" fontId="0" fillId="0" borderId="0" xfId="0" applyFill="1"/>
    <xf numFmtId="0" fontId="4" fillId="2" borderId="0" xfId="13" applyFill="1" applyProtection="1">
      <alignment vertical="center"/>
      <protection locked="0"/>
    </xf>
    <xf numFmtId="168" fontId="4" fillId="2" borderId="0" xfId="14" quotePrefix="1" applyFont="1" applyFill="1" applyProtection="1">
      <alignment horizontal="right" vertical="center"/>
      <protection locked="0"/>
    </xf>
    <xf numFmtId="176" fontId="4" fillId="2" borderId="0" xfId="15" applyNumberFormat="1" applyFont="1" applyFill="1" applyAlignment="1" applyProtection="1">
      <alignment vertical="center"/>
    </xf>
    <xf numFmtId="0" fontId="5" fillId="2" borderId="0" xfId="13" applyFont="1" applyFill="1" applyProtection="1">
      <alignment vertical="center"/>
      <protection locked="0"/>
    </xf>
    <xf numFmtId="168" fontId="4" fillId="2" borderId="1" xfId="14" applyFont="1" applyFill="1" applyBorder="1" applyProtection="1">
      <alignment horizontal="right" vertical="center"/>
      <protection locked="0"/>
    </xf>
    <xf numFmtId="176" fontId="4" fillId="2" borderId="1" xfId="15" applyNumberFormat="1" applyFont="1" applyFill="1" applyBorder="1" applyAlignment="1" applyProtection="1">
      <alignment vertical="center"/>
    </xf>
    <xf numFmtId="164" fontId="0" fillId="0" borderId="0" xfId="0" applyNumberFormat="1" applyFill="1"/>
    <xf numFmtId="0" fontId="5" fillId="2" borderId="0" xfId="13" applyFont="1" applyFill="1" applyBorder="1" applyProtection="1">
      <alignment vertical="center"/>
      <protection locked="0"/>
    </xf>
    <xf numFmtId="168" fontId="4" fillId="2" borderId="2" xfId="14" applyFont="1" applyFill="1" applyBorder="1" applyProtection="1">
      <alignment horizontal="right" vertical="center"/>
      <protection locked="0"/>
    </xf>
    <xf numFmtId="176" fontId="4" fillId="2" borderId="2" xfId="15" applyNumberFormat="1" applyFont="1" applyFill="1" applyBorder="1" applyAlignment="1" applyProtection="1">
      <alignment vertical="center"/>
    </xf>
    <xf numFmtId="0" fontId="10" fillId="2" borderId="0" xfId="13" applyFont="1" applyFill="1" applyProtection="1">
      <alignment vertical="center"/>
      <protection locked="0"/>
    </xf>
    <xf numFmtId="168" fontId="4" fillId="2" borderId="0" xfId="14" applyFont="1" applyFill="1" applyProtection="1">
      <alignment horizontal="right" vertical="center"/>
      <protection locked="0"/>
    </xf>
    <xf numFmtId="0" fontId="3" fillId="2" borderId="0" xfId="3" applyFont="1" applyFill="1" applyProtection="1"/>
    <xf numFmtId="0" fontId="4" fillId="2" borderId="0" xfId="13" quotePrefix="1" applyFill="1" applyProtection="1">
      <alignment vertical="center"/>
      <protection locked="0"/>
    </xf>
    <xf numFmtId="166" fontId="0" fillId="0" borderId="0" xfId="0" applyNumberFormat="1" applyFill="1"/>
    <xf numFmtId="176" fontId="4" fillId="2" borderId="0" xfId="15" applyNumberFormat="1" applyFont="1" applyFill="1" applyBorder="1" applyAlignment="1" applyProtection="1">
      <alignment vertical="center"/>
    </xf>
    <xf numFmtId="49" fontId="4" fillId="2" borderId="0" xfId="13" applyNumberFormat="1" applyFill="1" applyProtection="1">
      <alignment vertical="center"/>
      <protection locked="0"/>
    </xf>
    <xf numFmtId="0" fontId="5" fillId="2" borderId="0" xfId="8" applyFont="1" applyFill="1"/>
    <xf numFmtId="177" fontId="4" fillId="2" borderId="0" xfId="16" applyNumberFormat="1" applyFont="1" applyFill="1" applyProtection="1"/>
    <xf numFmtId="0" fontId="10" fillId="2" borderId="0" xfId="13" quotePrefix="1" applyFont="1" applyFill="1" applyProtection="1">
      <alignment vertical="center"/>
      <protection locked="0"/>
    </xf>
    <xf numFmtId="168" fontId="4" fillId="2" borderId="0" xfId="14" applyFill="1" applyProtection="1">
      <alignment horizontal="right" vertical="center"/>
      <protection locked="0"/>
    </xf>
    <xf numFmtId="168" fontId="4" fillId="2" borderId="0" xfId="14" quotePrefix="1" applyFill="1" applyProtection="1">
      <alignment horizontal="right" vertical="center"/>
      <protection locked="0"/>
    </xf>
    <xf numFmtId="168" fontId="4" fillId="2" borderId="4" xfId="14" applyFill="1" applyBorder="1" applyProtection="1">
      <alignment horizontal="right" vertical="center"/>
      <protection locked="0"/>
    </xf>
    <xf numFmtId="176" fontId="4" fillId="2" borderId="4" xfId="15" applyNumberFormat="1" applyFont="1" applyFill="1" applyBorder="1" applyAlignment="1" applyProtection="1">
      <alignment vertical="center"/>
    </xf>
    <xf numFmtId="0" fontId="0" fillId="2" borderId="0" xfId="0" applyFont="1" applyFill="1"/>
    <xf numFmtId="0" fontId="17" fillId="0" borderId="0" xfId="4" applyFont="1" applyFill="1"/>
    <xf numFmtId="167" fontId="7" fillId="4" borderId="5" xfId="9" applyNumberFormat="1" applyFont="1" applyFill="1" applyBorder="1" applyAlignment="1">
      <alignment horizontal="center" vertical="center"/>
    </xf>
    <xf numFmtId="0" fontId="0" fillId="0" borderId="0" xfId="0" quotePrefix="1" applyFill="1"/>
    <xf numFmtId="0" fontId="4" fillId="0" borderId="0" xfId="4" applyFont="1"/>
    <xf numFmtId="164" fontId="3" fillId="0" borderId="0" xfId="1" applyNumberFormat="1" applyFont="1"/>
    <xf numFmtId="0" fontId="3" fillId="0" borderId="0" xfId="0" quotePrefix="1" applyFont="1"/>
    <xf numFmtId="166" fontId="3" fillId="2" borderId="0" xfId="0" applyNumberFormat="1" applyFont="1" applyFill="1"/>
    <xf numFmtId="179" fontId="12" fillId="2" borderId="0" xfId="10" applyNumberFormat="1" applyFont="1" applyFill="1" applyBorder="1"/>
    <xf numFmtId="0" fontId="19" fillId="2" borderId="0" xfId="0" applyFont="1" applyFill="1"/>
    <xf numFmtId="0" fontId="19" fillId="2" borderId="0" xfId="0" applyFont="1" applyFill="1" applyBorder="1"/>
    <xf numFmtId="0" fontId="3" fillId="0" borderId="0" xfId="3" quotePrefix="1" applyFont="1"/>
    <xf numFmtId="0" fontId="5" fillId="2" borderId="3" xfId="6" applyFont="1" applyFill="1" applyBorder="1" applyAlignment="1"/>
    <xf numFmtId="0" fontId="5" fillId="2" borderId="0" xfId="6" applyFont="1" applyFill="1" applyBorder="1" applyAlignment="1"/>
    <xf numFmtId="0" fontId="4" fillId="2" borderId="0" xfId="6" applyFont="1" applyFill="1" applyBorder="1" applyAlignment="1"/>
    <xf numFmtId="0" fontId="4" fillId="2" borderId="3" xfId="7" applyFont="1" applyFill="1" applyBorder="1"/>
    <xf numFmtId="0" fontId="4" fillId="2" borderId="0" xfId="17" applyFont="1" applyFill="1" applyBorder="1"/>
    <xf numFmtId="167" fontId="5" fillId="2" borderId="0" xfId="7" applyNumberFormat="1" applyFont="1" applyFill="1" applyBorder="1" applyAlignment="1">
      <alignment horizontal="centerContinuous"/>
    </xf>
    <xf numFmtId="167" fontId="4" fillId="2" borderId="0" xfId="7" applyNumberFormat="1" applyFont="1" applyFill="1" applyBorder="1" applyAlignment="1">
      <alignment horizontal="centerContinuous"/>
    </xf>
    <xf numFmtId="0" fontId="4" fillId="2" borderId="0" xfId="18" applyFont="1" applyFill="1" applyBorder="1" applyAlignment="1">
      <alignment horizontal="right"/>
    </xf>
    <xf numFmtId="0" fontId="4" fillId="2" borderId="3" xfId="17" applyFont="1" applyFill="1" applyBorder="1"/>
    <xf numFmtId="38" fontId="4" fillId="2" borderId="0" xfId="5" applyNumberFormat="1" applyFont="1" applyFill="1"/>
    <xf numFmtId="40" fontId="12" fillId="2" borderId="0" xfId="10" applyNumberFormat="1" applyFont="1" applyFill="1" applyBorder="1"/>
    <xf numFmtId="180" fontId="12" fillId="2" borderId="0" xfId="10" applyNumberFormat="1" applyFont="1" applyFill="1" applyBorder="1"/>
    <xf numFmtId="0" fontId="3" fillId="2" borderId="0" xfId="17" applyFont="1" applyFill="1"/>
    <xf numFmtId="171" fontId="5" fillId="2" borderId="0" xfId="17" applyNumberFormat="1" applyFont="1" applyFill="1" applyBorder="1" applyAlignment="1">
      <alignment horizontal="right"/>
    </xf>
    <xf numFmtId="181" fontId="4" fillId="2" borderId="3" xfId="17" applyNumberFormat="1" applyFont="1" applyFill="1" applyBorder="1"/>
    <xf numFmtId="38" fontId="5" fillId="2" borderId="0" xfId="5" applyNumberFormat="1" applyFont="1" applyFill="1"/>
    <xf numFmtId="38" fontId="12" fillId="2" borderId="0" xfId="10" applyNumberFormat="1" applyFont="1" applyFill="1" applyBorder="1"/>
    <xf numFmtId="171" fontId="5" fillId="2" borderId="0" xfId="10" applyNumberFormat="1" applyFont="1" applyFill="1" applyBorder="1" applyAlignment="1">
      <alignment horizontal="right"/>
    </xf>
    <xf numFmtId="179" fontId="12" fillId="2" borderId="4" xfId="10" applyNumberFormat="1" applyFont="1" applyFill="1" applyBorder="1"/>
    <xf numFmtId="0" fontId="4" fillId="2" borderId="0" xfId="5" applyNumberFormat="1" applyFont="1" applyFill="1" applyBorder="1" applyAlignment="1">
      <alignment horizontal="left"/>
    </xf>
    <xf numFmtId="169" fontId="4" fillId="2" borderId="2" xfId="10" applyNumberFormat="1" applyFont="1" applyFill="1" applyBorder="1" applyAlignment="1">
      <alignment horizontal="right"/>
    </xf>
    <xf numFmtId="38" fontId="5" fillId="2" borderId="0" xfId="5" applyNumberFormat="1" applyFont="1" applyFill="1" applyBorder="1"/>
    <xf numFmtId="38" fontId="11" fillId="2" borderId="0" xfId="10" applyNumberFormat="1" applyFont="1" applyFill="1" applyBorder="1"/>
    <xf numFmtId="38" fontId="4" fillId="2" borderId="0" xfId="5" applyNumberFormat="1" applyFont="1" applyFill="1" applyBorder="1"/>
    <xf numFmtId="38" fontId="4" fillId="2" borderId="0" xfId="17" applyNumberFormat="1" applyFont="1" applyFill="1" applyBorder="1"/>
    <xf numFmtId="38" fontId="4" fillId="2" borderId="0" xfId="10" applyFont="1" applyFill="1" applyBorder="1"/>
    <xf numFmtId="49" fontId="13" fillId="2" borderId="0" xfId="4" applyNumberFormat="1" applyFont="1" applyFill="1"/>
    <xf numFmtId="164" fontId="3" fillId="0" borderId="0" xfId="1" quotePrefix="1" applyNumberFormat="1" applyFont="1"/>
    <xf numFmtId="164" fontId="0" fillId="0" borderId="0" xfId="1" quotePrefix="1" applyNumberFormat="1" applyFont="1"/>
    <xf numFmtId="164" fontId="0" fillId="0" borderId="0" xfId="1" applyNumberFormat="1" applyFont="1"/>
    <xf numFmtId="169" fontId="4" fillId="2" borderId="3" xfId="10" applyNumberFormat="1" applyFont="1" applyFill="1" applyBorder="1" applyAlignment="1">
      <alignment horizontal="right"/>
    </xf>
    <xf numFmtId="0" fontId="19" fillId="0" borderId="0" xfId="0" quotePrefix="1" applyFont="1"/>
    <xf numFmtId="0" fontId="19" fillId="0" borderId="0" xfId="0" applyFont="1"/>
    <xf numFmtId="0" fontId="3" fillId="2" borderId="0" xfId="4" applyFont="1" applyFill="1" applyBorder="1"/>
    <xf numFmtId="0" fontId="4" fillId="2" borderId="1" xfId="7" applyFont="1" applyFill="1" applyBorder="1"/>
    <xf numFmtId="0" fontId="4" fillId="2" borderId="0" xfId="7" applyFont="1" applyFill="1" applyBorder="1"/>
    <xf numFmtId="167" fontId="5" fillId="2" borderId="0" xfId="7" applyNumberFormat="1" applyFont="1" applyFill="1" applyBorder="1" applyAlignment="1"/>
    <xf numFmtId="0" fontId="5" fillId="2" borderId="0" xfId="6" applyFont="1" applyFill="1" applyBorder="1"/>
    <xf numFmtId="0" fontId="4" fillId="2" borderId="0" xfId="17" applyFont="1" applyFill="1" applyBorder="1" applyAlignment="1">
      <alignment horizontal="right"/>
    </xf>
    <xf numFmtId="0" fontId="5" fillId="2" borderId="3" xfId="6" applyFont="1" applyFill="1" applyBorder="1" applyAlignment="1">
      <alignment horizontal="right"/>
    </xf>
    <xf numFmtId="9" fontId="4" fillId="2" borderId="0" xfId="11" applyFont="1" applyFill="1" applyBorder="1"/>
    <xf numFmtId="0" fontId="4" fillId="2" borderId="0" xfId="17" applyFont="1" applyFill="1"/>
    <xf numFmtId="38" fontId="4" fillId="2" borderId="0" xfId="10" applyFont="1" applyFill="1" applyBorder="1" applyAlignment="1">
      <alignment horizontal="right"/>
    </xf>
    <xf numFmtId="9" fontId="4" fillId="2" borderId="0" xfId="11" quotePrefix="1" applyFont="1" applyFill="1" applyBorder="1" applyAlignment="1">
      <alignment horizontal="right"/>
    </xf>
    <xf numFmtId="167" fontId="5" fillId="2" borderId="0" xfId="10" applyNumberFormat="1" applyFont="1" applyFill="1" applyBorder="1" applyAlignment="1">
      <alignment horizontal="right"/>
    </xf>
    <xf numFmtId="167" fontId="12" fillId="2" borderId="0" xfId="10" applyNumberFormat="1" applyFont="1" applyFill="1" applyBorder="1"/>
    <xf numFmtId="169" fontId="5" fillId="2" borderId="0" xfId="10" applyNumberFormat="1" applyFont="1" applyFill="1" applyBorder="1" applyAlignment="1">
      <alignment horizontal="right"/>
    </xf>
    <xf numFmtId="0" fontId="3" fillId="2" borderId="3" xfId="4" applyFont="1" applyFill="1" applyBorder="1"/>
    <xf numFmtId="167" fontId="12" fillId="2" borderId="3" xfId="10" applyNumberFormat="1" applyFont="1" applyFill="1" applyBorder="1"/>
    <xf numFmtId="167" fontId="4" fillId="2" borderId="0" xfId="17" applyNumberFormat="1" applyFont="1" applyFill="1" applyBorder="1"/>
    <xf numFmtId="0" fontId="22" fillId="2" borderId="0" xfId="3" applyFont="1" applyFill="1"/>
    <xf numFmtId="165" fontId="5" fillId="2" borderId="0" xfId="2" applyNumberFormat="1" applyFont="1" applyFill="1" applyBorder="1" applyAlignment="1">
      <alignment horizontal="right"/>
    </xf>
    <xf numFmtId="0" fontId="19" fillId="2" borderId="0" xfId="3" applyFont="1" applyFill="1"/>
    <xf numFmtId="0" fontId="5" fillId="2" borderId="0" xfId="6" applyFont="1" applyFill="1"/>
    <xf numFmtId="167" fontId="4" fillId="2" borderId="3" xfId="7" applyNumberFormat="1" applyFont="1" applyFill="1" applyBorder="1"/>
    <xf numFmtId="0" fontId="4" fillId="2" borderId="1" xfId="5" applyFont="1" applyFill="1" applyBorder="1"/>
    <xf numFmtId="167" fontId="5" fillId="2" borderId="1" xfId="10" applyNumberFormat="1" applyFont="1" applyFill="1" applyBorder="1"/>
    <xf numFmtId="0" fontId="4" fillId="2" borderId="0" xfId="8" applyFont="1" applyFill="1" applyBorder="1" applyAlignment="1">
      <alignment horizontal="right"/>
    </xf>
    <xf numFmtId="183" fontId="3" fillId="2" borderId="0" xfId="3" applyNumberFormat="1" applyFont="1" applyFill="1"/>
    <xf numFmtId="9" fontId="3" fillId="2" borderId="0" xfId="2" applyFont="1" applyFill="1"/>
    <xf numFmtId="0" fontId="13" fillId="2" borderId="0" xfId="5" applyFont="1" applyFill="1" applyAlignment="1">
      <alignment horizontal="left"/>
    </xf>
    <xf numFmtId="0" fontId="4" fillId="2" borderId="0" xfId="5" applyFont="1" applyFill="1" applyAlignment="1">
      <alignment horizontal="left"/>
    </xf>
    <xf numFmtId="166" fontId="5" fillId="2" borderId="0" xfId="10" applyNumberFormat="1" applyFont="1" applyFill="1" applyBorder="1" applyAlignment="1">
      <alignment horizontal="right"/>
    </xf>
    <xf numFmtId="0" fontId="4" fillId="0" borderId="0" xfId="4" applyFont="1" applyAlignment="1">
      <alignment horizontal="right"/>
    </xf>
    <xf numFmtId="164" fontId="4" fillId="0" borderId="0" xfId="1" applyNumberFormat="1" applyFont="1"/>
    <xf numFmtId="0" fontId="4" fillId="0" borderId="0" xfId="4" applyFont="1" applyFill="1"/>
    <xf numFmtId="0" fontId="4" fillId="0" borderId="0" xfId="4" applyFont="1" applyAlignment="1">
      <alignment horizontal="center"/>
    </xf>
    <xf numFmtId="0" fontId="5" fillId="0" borderId="0" xfId="4" applyFont="1" applyFill="1"/>
    <xf numFmtId="0" fontId="4" fillId="0" borderId="10" xfId="4" applyFont="1" applyFill="1" applyBorder="1"/>
    <xf numFmtId="0" fontId="4" fillId="0" borderId="10" xfId="4" applyFont="1" applyFill="1" applyBorder="1" applyAlignment="1">
      <alignment horizontal="right"/>
    </xf>
    <xf numFmtId="0" fontId="4" fillId="0" borderId="11" xfId="4" applyFont="1" applyFill="1" applyBorder="1" applyAlignment="1">
      <alignment horizontal="right"/>
    </xf>
    <xf numFmtId="0" fontId="23" fillId="0" borderId="0" xfId="4" applyFont="1"/>
    <xf numFmtId="38" fontId="4" fillId="0" borderId="10" xfId="4" applyNumberFormat="1" applyFont="1" applyFill="1" applyBorder="1"/>
    <xf numFmtId="171" fontId="5" fillId="0" borderId="11" xfId="19" applyNumberFormat="1" applyFont="1" applyFill="1" applyBorder="1" applyAlignment="1">
      <alignment horizontal="right"/>
    </xf>
    <xf numFmtId="171" fontId="5" fillId="0" borderId="10" xfId="19" applyNumberFormat="1" applyFont="1" applyFill="1" applyBorder="1" applyAlignment="1">
      <alignment horizontal="right"/>
    </xf>
    <xf numFmtId="0" fontId="5" fillId="0" borderId="0" xfId="4" applyFont="1"/>
    <xf numFmtId="0" fontId="4" fillId="0" borderId="0" xfId="4" applyFont="1" applyAlignment="1">
      <alignment horizontal="left" indent="1"/>
    </xf>
    <xf numFmtId="166" fontId="4" fillId="0" borderId="10" xfId="4" applyNumberFormat="1" applyFont="1" applyFill="1" applyBorder="1"/>
    <xf numFmtId="184" fontId="4" fillId="0" borderId="11" xfId="19" applyNumberFormat="1" applyFont="1" applyFill="1" applyBorder="1" applyAlignment="1">
      <alignment horizontal="right"/>
    </xf>
    <xf numFmtId="0" fontId="4" fillId="0" borderId="0" xfId="4" applyFont="1" applyAlignment="1">
      <alignment horizontal="left"/>
    </xf>
    <xf numFmtId="40" fontId="4" fillId="0" borderId="10" xfId="4" applyNumberFormat="1" applyFont="1" applyFill="1" applyBorder="1"/>
    <xf numFmtId="171" fontId="4" fillId="0" borderId="11" xfId="19" applyNumberFormat="1" applyFont="1" applyFill="1" applyBorder="1" applyAlignment="1">
      <alignment horizontal="right"/>
    </xf>
    <xf numFmtId="0" fontId="5" fillId="0" borderId="0" xfId="4" applyFont="1" applyFill="1" applyAlignment="1">
      <alignment horizontal="left"/>
    </xf>
    <xf numFmtId="166" fontId="5" fillId="0" borderId="12" xfId="4" applyNumberFormat="1" applyFont="1" applyFill="1" applyBorder="1"/>
    <xf numFmtId="0" fontId="4" fillId="0" borderId="0" xfId="4" applyFont="1" applyBorder="1"/>
    <xf numFmtId="0" fontId="4" fillId="0" borderId="0" xfId="4" applyFont="1" applyFill="1" applyBorder="1"/>
    <xf numFmtId="185" fontId="4" fillId="0" borderId="11" xfId="19" applyNumberFormat="1" applyFont="1" applyFill="1" applyBorder="1" applyAlignment="1">
      <alignment horizontal="right"/>
    </xf>
    <xf numFmtId="166" fontId="4" fillId="0" borderId="8" xfId="4" applyNumberFormat="1" applyFont="1" applyFill="1" applyBorder="1"/>
    <xf numFmtId="0" fontId="13" fillId="0" borderId="0" xfId="4" applyFont="1" applyFill="1"/>
    <xf numFmtId="0" fontId="5" fillId="0" borderId="10" xfId="4" applyFont="1" applyFill="1" applyBorder="1"/>
    <xf numFmtId="0" fontId="5" fillId="0" borderId="6" xfId="4" applyFont="1" applyFill="1" applyBorder="1"/>
    <xf numFmtId="0" fontId="23" fillId="0" borderId="0" xfId="4" applyFont="1" applyFill="1"/>
    <xf numFmtId="38" fontId="5" fillId="0" borderId="10" xfId="4" applyNumberFormat="1" applyFont="1" applyFill="1" applyBorder="1" applyAlignment="1">
      <alignment horizontal="right"/>
    </xf>
    <xf numFmtId="38" fontId="5" fillId="0" borderId="10" xfId="4" applyNumberFormat="1" applyFont="1" applyFill="1" applyBorder="1"/>
    <xf numFmtId="0" fontId="4" fillId="0" borderId="0" xfId="4" applyFont="1" applyFill="1" applyAlignment="1">
      <alignment horizontal="left" indent="2"/>
    </xf>
    <xf numFmtId="166" fontId="5" fillId="0" borderId="6" xfId="4" applyNumberFormat="1" applyFont="1" applyFill="1" applyBorder="1"/>
    <xf numFmtId="166" fontId="5" fillId="0" borderId="10" xfId="4" applyNumberFormat="1" applyFont="1" applyFill="1" applyBorder="1"/>
    <xf numFmtId="164" fontId="5" fillId="0" borderId="0" xfId="1" applyNumberFormat="1" applyFont="1"/>
    <xf numFmtId="0" fontId="4" fillId="0" borderId="0" xfId="4" applyFont="1" applyBorder="1" applyAlignment="1">
      <alignment horizontal="left" indent="1"/>
    </xf>
    <xf numFmtId="166" fontId="5" fillId="0" borderId="14" xfId="4" applyNumberFormat="1" applyFont="1" applyFill="1" applyBorder="1"/>
    <xf numFmtId="0" fontId="18" fillId="0" borderId="0" xfId="4" applyFont="1" applyFill="1"/>
    <xf numFmtId="0" fontId="13" fillId="0" borderId="0" xfId="3" applyFont="1" applyFill="1" applyAlignment="1">
      <alignment horizontal="left"/>
    </xf>
    <xf numFmtId="38" fontId="5" fillId="0" borderId="0" xfId="4" applyNumberFormat="1" applyFont="1"/>
    <xf numFmtId="38" fontId="5" fillId="0" borderId="0" xfId="4" applyNumberFormat="1" applyFont="1" applyFill="1"/>
    <xf numFmtId="0" fontId="13" fillId="0" borderId="0" xfId="3" quotePrefix="1" applyFont="1" applyFill="1" applyAlignment="1">
      <alignment horizontal="left"/>
    </xf>
    <xf numFmtId="164" fontId="3" fillId="0" borderId="0" xfId="1" applyNumberFormat="1" applyFont="1" applyFill="1"/>
    <xf numFmtId="187" fontId="3" fillId="0" borderId="0" xfId="0" applyNumberFormat="1" applyFont="1"/>
    <xf numFmtId="187" fontId="3" fillId="0" borderId="0" xfId="0" applyNumberFormat="1" applyFont="1" applyFill="1"/>
    <xf numFmtId="0" fontId="3" fillId="0" borderId="0" xfId="0" applyFont="1" applyFill="1"/>
    <xf numFmtId="14" fontId="5" fillId="0" borderId="3" xfId="4" applyNumberFormat="1" applyFont="1" applyFill="1" applyBorder="1" applyAlignment="1">
      <alignment horizontal="center" wrapText="1"/>
    </xf>
    <xf numFmtId="0" fontId="27" fillId="0" borderId="0" xfId="4" applyFont="1"/>
    <xf numFmtId="0" fontId="3" fillId="0" borderId="7" xfId="0" applyFont="1" applyBorder="1"/>
    <xf numFmtId="0" fontId="3" fillId="5" borderId="16" xfId="0" applyFont="1" applyFill="1" applyBorder="1"/>
    <xf numFmtId="0" fontId="3" fillId="0" borderId="0" xfId="0" applyFont="1" applyFill="1" applyBorder="1"/>
    <xf numFmtId="0" fontId="3" fillId="0" borderId="16" xfId="0" applyFont="1" applyBorder="1"/>
    <xf numFmtId="0" fontId="4" fillId="0" borderId="0" xfId="4" applyFont="1" applyFill="1" applyAlignment="1">
      <alignment horizontal="left"/>
    </xf>
    <xf numFmtId="187" fontId="3" fillId="0" borderId="10" xfId="0" applyNumberFormat="1" applyFont="1" applyFill="1" applyBorder="1"/>
    <xf numFmtId="187" fontId="3" fillId="0" borderId="10" xfId="0" applyNumberFormat="1" applyFont="1" applyBorder="1"/>
    <xf numFmtId="187" fontId="3" fillId="0" borderId="11" xfId="0" applyNumberFormat="1" applyFont="1" applyBorder="1"/>
    <xf numFmtId="187" fontId="3" fillId="5" borderId="17" xfId="0" applyNumberFormat="1" applyFont="1" applyFill="1" applyBorder="1"/>
    <xf numFmtId="187" fontId="3" fillId="0" borderId="17" xfId="0" applyNumberFormat="1" applyFont="1" applyBorder="1"/>
    <xf numFmtId="187" fontId="22" fillId="0" borderId="10" xfId="0" applyNumberFormat="1" applyFont="1" applyFill="1" applyBorder="1"/>
    <xf numFmtId="187" fontId="22" fillId="0" borderId="10" xfId="0" applyNumberFormat="1" applyFont="1" applyBorder="1"/>
    <xf numFmtId="187" fontId="22" fillId="0" borderId="11" xfId="0" applyNumberFormat="1" applyFont="1" applyBorder="1"/>
    <xf numFmtId="187" fontId="22" fillId="5" borderId="17" xfId="0" applyNumberFormat="1" applyFont="1" applyFill="1" applyBorder="1"/>
    <xf numFmtId="0" fontId="22" fillId="0" borderId="0" xfId="0" applyFont="1"/>
    <xf numFmtId="187" fontId="22" fillId="0" borderId="17" xfId="0" applyNumberFormat="1" applyFont="1" applyBorder="1"/>
    <xf numFmtId="0" fontId="4" fillId="0" borderId="0" xfId="4" applyFont="1" applyFill="1" applyAlignment="1">
      <alignment horizontal="left" wrapText="1"/>
    </xf>
    <xf numFmtId="0" fontId="3" fillId="0" borderId="10" xfId="0" applyFont="1" applyBorder="1"/>
    <xf numFmtId="0" fontId="3" fillId="0" borderId="11" xfId="0" applyFont="1" applyBorder="1"/>
    <xf numFmtId="0" fontId="3" fillId="5" borderId="17" xfId="0" applyFont="1" applyFill="1" applyBorder="1"/>
    <xf numFmtId="0" fontId="3" fillId="0" borderId="17" xfId="0" applyFont="1" applyBorder="1"/>
    <xf numFmtId="3" fontId="3" fillId="0" borderId="11" xfId="0" applyNumberFormat="1" applyFont="1" applyBorder="1"/>
    <xf numFmtId="3" fontId="3" fillId="5" borderId="17" xfId="0" applyNumberFormat="1" applyFont="1" applyFill="1" applyBorder="1"/>
    <xf numFmtId="3" fontId="3" fillId="0" borderId="17" xfId="0" applyNumberFormat="1" applyFont="1" applyBorder="1"/>
    <xf numFmtId="187" fontId="3" fillId="0" borderId="9" xfId="0" applyNumberFormat="1" applyFont="1" applyBorder="1"/>
    <xf numFmtId="187" fontId="3" fillId="5" borderId="18" xfId="0" applyNumberFormat="1" applyFont="1" applyFill="1" applyBorder="1"/>
    <xf numFmtId="187" fontId="3" fillId="0" borderId="18" xfId="0" applyNumberFormat="1" applyFont="1" applyBorder="1"/>
    <xf numFmtId="0" fontId="4" fillId="0" borderId="0" xfId="4" applyFont="1" applyFill="1" applyAlignment="1">
      <alignment wrapText="1"/>
    </xf>
    <xf numFmtId="165" fontId="3" fillId="0" borderId="17" xfId="2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8" xfId="0" applyFont="1" applyBorder="1"/>
    <xf numFmtId="0" fontId="4" fillId="0" borderId="0" xfId="4" quotePrefix="1" applyFont="1" applyFill="1" applyAlignment="1">
      <alignment wrapText="1"/>
    </xf>
    <xf numFmtId="0" fontId="17" fillId="0" borderId="0" xfId="4" applyFont="1"/>
    <xf numFmtId="164" fontId="22" fillId="0" borderId="0" xfId="1" applyNumberFormat="1" applyFont="1"/>
    <xf numFmtId="0" fontId="22" fillId="0" borderId="0" xfId="0" applyFont="1" applyFill="1"/>
    <xf numFmtId="164" fontId="24" fillId="0" borderId="0" xfId="1" applyNumberFormat="1" applyFont="1"/>
    <xf numFmtId="166" fontId="5" fillId="0" borderId="8" xfId="4" applyNumberFormat="1" applyFont="1" applyFill="1" applyBorder="1"/>
    <xf numFmtId="166" fontId="4" fillId="0" borderId="0" xfId="4" applyNumberFormat="1" applyFont="1"/>
    <xf numFmtId="165" fontId="3" fillId="0" borderId="11" xfId="2" applyNumberFormat="1" applyFont="1" applyBorder="1"/>
    <xf numFmtId="0" fontId="3" fillId="2" borderId="0" xfId="3" applyFont="1" applyFill="1" applyBorder="1"/>
    <xf numFmtId="49" fontId="5" fillId="0" borderId="1" xfId="24" applyNumberFormat="1" applyFont="1" applyFill="1" applyBorder="1" applyAlignment="1">
      <alignment horizontal="left"/>
    </xf>
    <xf numFmtId="0" fontId="3" fillId="0" borderId="0" xfId="0" applyFont="1" applyBorder="1"/>
    <xf numFmtId="0" fontId="3" fillId="5" borderId="7" xfId="0" applyFont="1" applyFill="1" applyBorder="1"/>
    <xf numFmtId="0" fontId="4" fillId="0" borderId="0" xfId="5" applyFont="1" applyFill="1" applyBorder="1"/>
    <xf numFmtId="187" fontId="3" fillId="0" borderId="0" xfId="0" applyNumberFormat="1" applyFont="1" applyFill="1" applyBorder="1"/>
    <xf numFmtId="187" fontId="3" fillId="5" borderId="11" xfId="0" applyNumberFormat="1" applyFont="1" applyFill="1" applyBorder="1"/>
    <xf numFmtId="0" fontId="28" fillId="0" borderId="0" xfId="4" applyFont="1" applyFill="1" applyAlignment="1">
      <alignment horizontal="left"/>
    </xf>
    <xf numFmtId="0" fontId="3" fillId="5" borderId="11" xfId="0" applyFont="1" applyFill="1" applyBorder="1"/>
    <xf numFmtId="164" fontId="0" fillId="0" borderId="0" xfId="1" applyNumberFormat="1" applyFont="1" applyFill="1"/>
    <xf numFmtId="187" fontId="3" fillId="3" borderId="10" xfId="0" applyNumberFormat="1" applyFont="1" applyFill="1" applyBorder="1"/>
    <xf numFmtId="187" fontId="3" fillId="0" borderId="0" xfId="0" applyNumberFormat="1" applyFont="1" applyBorder="1"/>
    <xf numFmtId="187" fontId="22" fillId="0" borderId="0" xfId="0" applyNumberFormat="1" applyFont="1" applyBorder="1"/>
    <xf numFmtId="187" fontId="22" fillId="5" borderId="11" xfId="0" applyNumberFormat="1" applyFont="1" applyFill="1" applyBorder="1"/>
    <xf numFmtId="187" fontId="22" fillId="3" borderId="10" xfId="0" applyNumberFormat="1" applyFont="1" applyFill="1" applyBorder="1"/>
    <xf numFmtId="0" fontId="5" fillId="0" borderId="0" xfId="5" applyFont="1" applyFill="1" applyBorder="1"/>
    <xf numFmtId="0" fontId="29" fillId="0" borderId="0" xfId="5" applyFont="1" applyFill="1" applyBorder="1"/>
    <xf numFmtId="164" fontId="3" fillId="0" borderId="10" xfId="1" applyNumberFormat="1" applyFont="1" applyBorder="1"/>
    <xf numFmtId="0" fontId="3" fillId="0" borderId="3" xfId="0" applyFont="1" applyBorder="1"/>
    <xf numFmtId="0" fontId="3" fillId="5" borderId="9" xfId="0" applyFont="1" applyFill="1" applyBorder="1"/>
    <xf numFmtId="186" fontId="3" fillId="0" borderId="10" xfId="0" applyNumberFormat="1" applyFont="1" applyFill="1" applyBorder="1"/>
    <xf numFmtId="0" fontId="24" fillId="0" borderId="0" xfId="0" applyFont="1"/>
    <xf numFmtId="178" fontId="4" fillId="2" borderId="0" xfId="10" applyNumberFormat="1" applyFont="1" applyFill="1" applyBorder="1"/>
    <xf numFmtId="185" fontId="4" fillId="0" borderId="9" xfId="19" applyNumberFormat="1" applyFont="1" applyFill="1" applyBorder="1" applyAlignment="1">
      <alignment horizontal="right"/>
    </xf>
    <xf numFmtId="43" fontId="12" fillId="2" borderId="0" xfId="1" applyFont="1" applyFill="1" applyBorder="1"/>
    <xf numFmtId="165" fontId="4" fillId="0" borderId="0" xfId="2" applyNumberFormat="1" applyFont="1"/>
    <xf numFmtId="0" fontId="30" fillId="0" borderId="0" xfId="0" quotePrefix="1" applyFont="1"/>
    <xf numFmtId="3" fontId="22" fillId="0" borderId="10" xfId="0" applyNumberFormat="1" applyFont="1" applyBorder="1"/>
    <xf numFmtId="3" fontId="22" fillId="0" borderId="17" xfId="0" applyNumberFormat="1" applyFont="1" applyBorder="1"/>
    <xf numFmtId="166" fontId="12" fillId="0" borderId="2" xfId="10" applyNumberFormat="1" applyFont="1" applyFill="1" applyBorder="1"/>
    <xf numFmtId="43" fontId="0" fillId="0" borderId="0" xfId="0" applyNumberFormat="1"/>
    <xf numFmtId="0" fontId="5" fillId="0" borderId="0" xfId="4" applyFont="1" applyAlignment="1">
      <alignment horizontal="left"/>
    </xf>
    <xf numFmtId="166" fontId="11" fillId="2" borderId="0" xfId="10" applyNumberFormat="1" applyFont="1" applyFill="1" applyBorder="1"/>
    <xf numFmtId="184" fontId="4" fillId="0" borderId="9" xfId="19" applyNumberFormat="1" applyFont="1" applyFill="1" applyBorder="1" applyAlignment="1">
      <alignment horizontal="right"/>
    </xf>
    <xf numFmtId="184" fontId="5" fillId="0" borderId="11" xfId="19" applyNumberFormat="1" applyFont="1" applyFill="1" applyBorder="1" applyAlignment="1">
      <alignment horizontal="right"/>
    </xf>
    <xf numFmtId="184" fontId="5" fillId="0" borderId="9" xfId="19" applyNumberFormat="1" applyFont="1" applyFill="1" applyBorder="1" applyAlignment="1">
      <alignment horizontal="right"/>
    </xf>
    <xf numFmtId="184" fontId="5" fillId="0" borderId="13" xfId="19" applyNumberFormat="1" applyFont="1" applyFill="1" applyBorder="1" applyAlignment="1">
      <alignment horizontal="right"/>
    </xf>
    <xf numFmtId="184" fontId="5" fillId="0" borderId="15" xfId="19" applyNumberFormat="1" applyFont="1" applyFill="1" applyBorder="1" applyAlignment="1">
      <alignment horizontal="right"/>
    </xf>
    <xf numFmtId="167" fontId="7" fillId="4" borderId="5" xfId="9" applyNumberFormat="1" applyFont="1" applyFill="1" applyBorder="1" applyAlignment="1">
      <alignment horizontal="center" vertical="center" wrapText="1"/>
    </xf>
    <xf numFmtId="0" fontId="22" fillId="3" borderId="0" xfId="0" applyFont="1" applyFill="1"/>
    <xf numFmtId="167" fontId="7" fillId="4" borderId="19" xfId="9" applyNumberFormat="1" applyFont="1" applyFill="1" applyBorder="1" applyAlignment="1">
      <alignment horizontal="center" vertical="center"/>
    </xf>
    <xf numFmtId="3" fontId="22" fillId="0" borderId="0" xfId="0" applyNumberFormat="1" applyFont="1" applyBorder="1"/>
    <xf numFmtId="167" fontId="7" fillId="4" borderId="16" xfId="9" applyNumberFormat="1" applyFont="1" applyFill="1" applyBorder="1" applyAlignment="1">
      <alignment horizontal="center" vertical="center"/>
    </xf>
    <xf numFmtId="187" fontId="3" fillId="0" borderId="16" xfId="0" applyNumberFormat="1" applyFont="1" applyBorder="1"/>
    <xf numFmtId="186" fontId="3" fillId="0" borderId="17" xfId="0" applyNumberFormat="1" applyFont="1" applyFill="1" applyBorder="1"/>
    <xf numFmtId="165" fontId="3" fillId="0" borderId="16" xfId="2" applyNumberFormat="1" applyFont="1" applyBorder="1"/>
    <xf numFmtId="164" fontId="3" fillId="3" borderId="0" xfId="1" quotePrefix="1" applyNumberFormat="1" applyFont="1" applyFill="1"/>
    <xf numFmtId="164" fontId="3" fillId="3" borderId="0" xfId="1" applyNumberFormat="1" applyFont="1" applyFill="1"/>
    <xf numFmtId="188" fontId="3" fillId="0" borderId="17" xfId="0" applyNumberFormat="1" applyFont="1" applyBorder="1"/>
    <xf numFmtId="0" fontId="22" fillId="3" borderId="0" xfId="0" quotePrefix="1" applyFont="1" applyFill="1"/>
    <xf numFmtId="167" fontId="7" fillId="7" borderId="0" xfId="9" applyNumberFormat="1" applyFont="1" applyFill="1" applyBorder="1" applyAlignment="1">
      <alignment horizontal="right"/>
    </xf>
    <xf numFmtId="167" fontId="9" fillId="7" borderId="0" xfId="9" applyNumberFormat="1" applyFont="1" applyFill="1" applyBorder="1" applyAlignment="1">
      <alignment horizontal="right"/>
    </xf>
    <xf numFmtId="0" fontId="9" fillId="7" borderId="0" xfId="9" applyFont="1" applyFill="1" applyBorder="1" applyAlignment="1">
      <alignment horizontal="right"/>
    </xf>
    <xf numFmtId="0" fontId="32" fillId="7" borderId="0" xfId="4" quotePrefix="1" applyFont="1" applyFill="1" applyAlignment="1">
      <alignment horizontal="center"/>
    </xf>
    <xf numFmtId="167" fontId="7" fillId="7" borderId="3" xfId="9" applyNumberFormat="1" applyFont="1" applyFill="1" applyBorder="1" applyAlignment="1">
      <alignment horizontal="right" wrapText="1"/>
    </xf>
    <xf numFmtId="167" fontId="9" fillId="7" borderId="3" xfId="9" applyNumberFormat="1" applyFont="1" applyFill="1" applyBorder="1" applyAlignment="1">
      <alignment horizontal="right" wrapText="1"/>
    </xf>
    <xf numFmtId="0" fontId="7" fillId="7" borderId="3" xfId="9" applyFont="1" applyFill="1" applyBorder="1" applyAlignment="1">
      <alignment horizontal="right"/>
    </xf>
    <xf numFmtId="0" fontId="21" fillId="7" borderId="0" xfId="4" applyFont="1" applyFill="1" applyAlignment="1">
      <alignment horizontal="center"/>
    </xf>
    <xf numFmtId="0" fontId="9" fillId="7" borderId="3" xfId="9" applyFont="1" applyFill="1" applyBorder="1" applyAlignment="1">
      <alignment horizontal="right"/>
    </xf>
    <xf numFmtId="0" fontId="3" fillId="6" borderId="0" xfId="3" applyFont="1" applyFill="1" applyBorder="1"/>
    <xf numFmtId="166" fontId="11" fillId="6" borderId="0" xfId="10" applyNumberFormat="1" applyFont="1" applyFill="1" applyBorder="1"/>
    <xf numFmtId="166" fontId="11" fillId="6" borderId="2" xfId="10" applyNumberFormat="1" applyFont="1" applyFill="1" applyBorder="1"/>
    <xf numFmtId="0" fontId="3" fillId="6" borderId="0" xfId="3" applyFont="1" applyFill="1"/>
    <xf numFmtId="166" fontId="11" fillId="6" borderId="3" xfId="10" applyNumberFormat="1" applyFont="1" applyFill="1" applyBorder="1"/>
    <xf numFmtId="166" fontId="11" fillId="6" borderId="1" xfId="10" applyNumberFormat="1" applyFont="1" applyFill="1" applyBorder="1"/>
    <xf numFmtId="166" fontId="11" fillId="6" borderId="4" xfId="10" applyNumberFormat="1" applyFont="1" applyFill="1" applyBorder="1"/>
    <xf numFmtId="170" fontId="11" fillId="6" borderId="0" xfId="10" applyNumberFormat="1" applyFont="1" applyFill="1" applyBorder="1"/>
    <xf numFmtId="171" fontId="5" fillId="6" borderId="0" xfId="10" applyNumberFormat="1" applyFont="1" applyFill="1" applyBorder="1" applyAlignment="1">
      <alignment horizontal="right"/>
    </xf>
    <xf numFmtId="173" fontId="3" fillId="6" borderId="0" xfId="1" applyNumberFormat="1" applyFont="1" applyFill="1"/>
    <xf numFmtId="164" fontId="11" fillId="6" borderId="0" xfId="1" applyNumberFormat="1" applyFont="1" applyFill="1" applyBorder="1"/>
    <xf numFmtId="164" fontId="11" fillId="6" borderId="3" xfId="1" applyNumberFormat="1" applyFont="1" applyFill="1" applyBorder="1"/>
    <xf numFmtId="43" fontId="11" fillId="6" borderId="0" xfId="1" applyFont="1" applyFill="1" applyBorder="1"/>
    <xf numFmtId="164" fontId="11" fillId="6" borderId="4" xfId="1" applyNumberFormat="1" applyFont="1" applyFill="1" applyBorder="1"/>
    <xf numFmtId="0" fontId="3" fillId="6" borderId="0" xfId="0" applyFont="1" applyFill="1"/>
    <xf numFmtId="166" fontId="3" fillId="6" borderId="0" xfId="0" applyNumberFormat="1" applyFont="1" applyFill="1"/>
    <xf numFmtId="173" fontId="11" fillId="6" borderId="0" xfId="1" applyNumberFormat="1" applyFont="1" applyFill="1" applyBorder="1"/>
    <xf numFmtId="165" fontId="11" fillId="6" borderId="0" xfId="2" applyNumberFormat="1" applyFont="1" applyFill="1" applyBorder="1"/>
    <xf numFmtId="167" fontId="4" fillId="6" borderId="0" xfId="10" applyNumberFormat="1" applyFont="1" applyFill="1" applyBorder="1" applyAlignment="1">
      <alignment horizontal="right"/>
    </xf>
    <xf numFmtId="166" fontId="5" fillId="6" borderId="0" xfId="10" applyNumberFormat="1" applyFont="1" applyFill="1" applyBorder="1" applyAlignment="1">
      <alignment horizontal="right"/>
    </xf>
    <xf numFmtId="166" fontId="5" fillId="6" borderId="3" xfId="10" applyNumberFormat="1" applyFont="1" applyFill="1" applyBorder="1" applyAlignment="1">
      <alignment horizontal="right"/>
    </xf>
    <xf numFmtId="166" fontId="5" fillId="6" borderId="4" xfId="10" applyNumberFormat="1" applyFont="1" applyFill="1" applyBorder="1" applyAlignment="1">
      <alignment horizontal="right"/>
    </xf>
    <xf numFmtId="38" fontId="4" fillId="6" borderId="0" xfId="10" applyFont="1" applyFill="1" applyBorder="1" applyAlignment="1">
      <alignment horizontal="right"/>
    </xf>
    <xf numFmtId="167" fontId="5" fillId="6" borderId="0" xfId="10" applyNumberFormat="1" applyFont="1" applyFill="1" applyBorder="1" applyAlignment="1">
      <alignment horizontal="right"/>
    </xf>
    <xf numFmtId="167" fontId="5" fillId="6" borderId="1" xfId="10" applyNumberFormat="1" applyFont="1" applyFill="1" applyBorder="1"/>
    <xf numFmtId="183" fontId="22" fillId="6" borderId="0" xfId="3" applyNumberFormat="1" applyFont="1" applyFill="1"/>
    <xf numFmtId="40" fontId="11" fillId="6" borderId="0" xfId="10" applyNumberFormat="1" applyFont="1" applyFill="1" applyBorder="1"/>
    <xf numFmtId="38" fontId="12" fillId="6" borderId="0" xfId="10" applyNumberFormat="1" applyFont="1" applyFill="1" applyBorder="1"/>
    <xf numFmtId="166" fontId="5" fillId="6" borderId="0" xfId="10" applyNumberFormat="1" applyFont="1" applyFill="1" applyBorder="1"/>
    <xf numFmtId="182" fontId="5" fillId="6" borderId="0" xfId="10" applyNumberFormat="1" applyFont="1" applyFill="1" applyBorder="1"/>
    <xf numFmtId="38" fontId="11" fillId="6" borderId="0" xfId="10" applyNumberFormat="1" applyFont="1" applyFill="1" applyBorder="1"/>
    <xf numFmtId="166" fontId="4" fillId="6" borderId="10" xfId="4" applyNumberFormat="1" applyFont="1" applyFill="1" applyBorder="1"/>
    <xf numFmtId="184" fontId="4" fillId="6" borderId="11" xfId="19" applyNumberFormat="1" applyFont="1" applyFill="1" applyBorder="1" applyAlignment="1">
      <alignment horizontal="right"/>
    </xf>
    <xf numFmtId="166" fontId="4" fillId="6" borderId="8" xfId="4" applyNumberFormat="1" applyFont="1" applyFill="1" applyBorder="1"/>
    <xf numFmtId="184" fontId="4" fillId="6" borderId="9" xfId="19" applyNumberFormat="1" applyFont="1" applyFill="1" applyBorder="1" applyAlignment="1">
      <alignment horizontal="right"/>
    </xf>
    <xf numFmtId="166" fontId="5" fillId="6" borderId="10" xfId="4" applyNumberFormat="1" applyFont="1" applyFill="1" applyBorder="1"/>
    <xf numFmtId="184" fontId="5" fillId="6" borderId="11" xfId="19" applyNumberFormat="1" applyFont="1" applyFill="1" applyBorder="1" applyAlignment="1">
      <alignment horizontal="right"/>
    </xf>
    <xf numFmtId="166" fontId="5" fillId="6" borderId="8" xfId="4" applyNumberFormat="1" applyFont="1" applyFill="1" applyBorder="1"/>
    <xf numFmtId="184" fontId="5" fillId="6" borderId="9" xfId="19" applyNumberFormat="1" applyFont="1" applyFill="1" applyBorder="1" applyAlignment="1">
      <alignment horizontal="right"/>
    </xf>
    <xf numFmtId="166" fontId="5" fillId="6" borderId="12" xfId="4" applyNumberFormat="1" applyFont="1" applyFill="1" applyBorder="1"/>
    <xf numFmtId="184" fontId="5" fillId="6" borderId="13" xfId="19" applyNumberFormat="1" applyFont="1" applyFill="1" applyBorder="1" applyAlignment="1">
      <alignment horizontal="right"/>
    </xf>
    <xf numFmtId="166" fontId="5" fillId="6" borderId="14" xfId="4" applyNumberFormat="1" applyFont="1" applyFill="1" applyBorder="1"/>
    <xf numFmtId="184" fontId="5" fillId="6" borderId="15" xfId="19" applyNumberFormat="1" applyFont="1" applyFill="1" applyBorder="1" applyAlignment="1">
      <alignment horizontal="right"/>
    </xf>
    <xf numFmtId="0" fontId="4" fillId="6" borderId="6" xfId="4" applyFont="1" applyFill="1" applyBorder="1" applyAlignment="1">
      <alignment horizontal="right"/>
    </xf>
    <xf numFmtId="0" fontId="4" fillId="6" borderId="7" xfId="4" applyFont="1" applyFill="1" applyBorder="1" applyAlignment="1">
      <alignment horizontal="right"/>
    </xf>
    <xf numFmtId="40" fontId="4" fillId="6" borderId="10" xfId="4" applyNumberFormat="1" applyFont="1" applyFill="1" applyBorder="1"/>
    <xf numFmtId="38" fontId="4" fillId="6" borderId="10" xfId="4" applyNumberFormat="1" applyFont="1" applyFill="1" applyBorder="1"/>
    <xf numFmtId="171" fontId="4" fillId="6" borderId="11" xfId="19" applyNumberFormat="1" applyFont="1" applyFill="1" applyBorder="1" applyAlignment="1">
      <alignment horizontal="right"/>
    </xf>
    <xf numFmtId="185" fontId="4" fillId="6" borderId="11" xfId="19" applyNumberFormat="1" applyFont="1" applyFill="1" applyBorder="1" applyAlignment="1">
      <alignment horizontal="right"/>
    </xf>
    <xf numFmtId="0" fontId="4" fillId="6" borderId="10" xfId="4" applyFont="1" applyFill="1" applyBorder="1"/>
    <xf numFmtId="0" fontId="4" fillId="6" borderId="11" xfId="4" applyFont="1" applyFill="1" applyBorder="1" applyAlignment="1">
      <alignment horizontal="right"/>
    </xf>
    <xf numFmtId="185" fontId="4" fillId="6" borderId="9" xfId="19" applyNumberFormat="1" applyFont="1" applyFill="1" applyBorder="1" applyAlignment="1">
      <alignment horizontal="right"/>
    </xf>
    <xf numFmtId="167" fontId="7" fillId="7" borderId="1" xfId="7" applyNumberFormat="1" applyFont="1" applyFill="1" applyBorder="1" applyAlignment="1"/>
    <xf numFmtId="167" fontId="20" fillId="7" borderId="1" xfId="7" applyNumberFormat="1" applyFont="1" applyFill="1" applyBorder="1" applyAlignment="1">
      <alignment horizontal="centerContinuous"/>
    </xf>
    <xf numFmtId="0" fontId="20" fillId="7" borderId="1" xfId="7" applyFont="1" applyFill="1" applyBorder="1" applyAlignment="1">
      <alignment horizontal="centerContinuous"/>
    </xf>
    <xf numFmtId="167" fontId="20" fillId="7" borderId="0" xfId="9" applyNumberFormat="1" applyFont="1" applyFill="1" applyBorder="1" applyAlignment="1">
      <alignment horizontal="right"/>
    </xf>
    <xf numFmtId="167" fontId="21" fillId="7" borderId="0" xfId="9" applyNumberFormat="1" applyFont="1" applyFill="1" applyBorder="1" applyAlignment="1">
      <alignment horizontal="right"/>
    </xf>
    <xf numFmtId="0" fontId="21" fillId="7" borderId="0" xfId="9" applyFont="1" applyFill="1" applyBorder="1" applyAlignment="1">
      <alignment horizontal="right"/>
    </xf>
    <xf numFmtId="0" fontId="21" fillId="7" borderId="3" xfId="9" applyFont="1" applyFill="1" applyBorder="1" applyAlignment="1">
      <alignment horizontal="right"/>
    </xf>
    <xf numFmtId="167" fontId="20" fillId="7" borderId="0" xfId="7" applyNumberFormat="1" applyFont="1" applyFill="1" applyBorder="1" applyAlignment="1"/>
    <xf numFmtId="167" fontId="20" fillId="7" borderId="0" xfId="7" quotePrefix="1" applyNumberFormat="1" applyFont="1" applyFill="1" applyBorder="1" applyAlignment="1">
      <alignment horizontal="center"/>
    </xf>
    <xf numFmtId="167" fontId="21" fillId="7" borderId="0" xfId="7" quotePrefix="1" applyNumberFormat="1" applyFont="1" applyFill="1" applyBorder="1" applyAlignment="1">
      <alignment horizontal="center"/>
    </xf>
    <xf numFmtId="17" fontId="7" fillId="7" borderId="0" xfId="6" applyNumberFormat="1" applyFont="1" applyFill="1" applyBorder="1" applyAlignment="1">
      <alignment horizontal="right"/>
    </xf>
    <xf numFmtId="17" fontId="9" fillId="7" borderId="0" xfId="6" applyNumberFormat="1" applyFont="1" applyFill="1" applyBorder="1" applyAlignment="1">
      <alignment horizontal="right"/>
    </xf>
    <xf numFmtId="167" fontId="20" fillId="7" borderId="3" xfId="9" applyNumberFormat="1" applyFont="1" applyFill="1" applyBorder="1" applyAlignment="1">
      <alignment horizontal="right" wrapText="1"/>
    </xf>
    <xf numFmtId="167" fontId="21" fillId="7" borderId="3" xfId="9" applyNumberFormat="1" applyFont="1" applyFill="1" applyBorder="1" applyAlignment="1">
      <alignment horizontal="right" wrapText="1"/>
    </xf>
    <xf numFmtId="0" fontId="7" fillId="7" borderId="16" xfId="4" applyNumberFormat="1" applyFont="1" applyFill="1" applyBorder="1" applyAlignment="1">
      <alignment horizontal="center" wrapText="1"/>
    </xf>
    <xf numFmtId="0" fontId="7" fillId="7" borderId="6" xfId="4" applyNumberFormat="1" applyFont="1" applyFill="1" applyBorder="1" applyAlignment="1">
      <alignment horizontal="center" wrapText="1"/>
    </xf>
    <xf numFmtId="0" fontId="7" fillId="7" borderId="7" xfId="4" applyNumberFormat="1" applyFont="1" applyFill="1" applyBorder="1" applyAlignment="1">
      <alignment horizontal="center" wrapText="1"/>
    </xf>
    <xf numFmtId="0" fontId="7" fillId="7" borderId="17" xfId="4" applyNumberFormat="1" applyFont="1" applyFill="1" applyBorder="1" applyAlignment="1">
      <alignment horizontal="center" wrapText="1"/>
    </xf>
    <xf numFmtId="0" fontId="7" fillId="7" borderId="10" xfId="4" applyNumberFormat="1" applyFont="1" applyFill="1" applyBorder="1" applyAlignment="1">
      <alignment horizontal="center" wrapText="1"/>
    </xf>
    <xf numFmtId="0" fontId="7" fillId="7" borderId="11" xfId="4" applyNumberFormat="1" applyFont="1" applyFill="1" applyBorder="1" applyAlignment="1">
      <alignment horizontal="center" wrapText="1"/>
    </xf>
    <xf numFmtId="0" fontId="31" fillId="7" borderId="18" xfId="4" applyFont="1" applyFill="1" applyBorder="1" applyAlignment="1"/>
    <xf numFmtId="14" fontId="7" fillId="7" borderId="8" xfId="4" quotePrefix="1" applyNumberFormat="1" applyFont="1" applyFill="1" applyBorder="1" applyAlignment="1">
      <alignment horizontal="center"/>
    </xf>
    <xf numFmtId="0" fontId="7" fillId="7" borderId="9" xfId="4" applyNumberFormat="1" applyFont="1" applyFill="1" applyBorder="1" applyAlignment="1">
      <alignment horizontal="center" wrapText="1"/>
    </xf>
    <xf numFmtId="14" fontId="33" fillId="7" borderId="8" xfId="4" quotePrefix="1" applyNumberFormat="1" applyFont="1" applyFill="1" applyBorder="1" applyAlignment="1">
      <alignment horizontal="center"/>
    </xf>
    <xf numFmtId="167" fontId="7" fillId="7" borderId="0" xfId="9" quotePrefix="1" applyNumberFormat="1" applyFont="1" applyFill="1" applyBorder="1" applyAlignment="1">
      <alignment horizontal="center"/>
    </xf>
    <xf numFmtId="0" fontId="5" fillId="0" borderId="0" xfId="4" applyFont="1" applyAlignment="1">
      <alignment horizontal="left" indent="1"/>
    </xf>
    <xf numFmtId="166" fontId="12" fillId="2" borderId="0" xfId="10" applyNumberFormat="1" applyFont="1" applyFill="1" applyBorder="1" applyAlignment="1">
      <alignment horizontal="right"/>
    </xf>
    <xf numFmtId="43" fontId="4" fillId="0" borderId="10" xfId="1" applyFont="1" applyFill="1" applyBorder="1"/>
    <xf numFmtId="43" fontId="4" fillId="6" borderId="10" xfId="1" applyFont="1" applyFill="1" applyBorder="1"/>
    <xf numFmtId="43" fontId="4" fillId="2" borderId="0" xfId="1" applyFont="1" applyFill="1" applyBorder="1" applyAlignment="1">
      <alignment horizontal="right"/>
    </xf>
    <xf numFmtId="0" fontId="21" fillId="7" borderId="0" xfId="4" quotePrefix="1" applyFont="1" applyFill="1" applyAlignment="1">
      <alignment horizontal="center"/>
    </xf>
    <xf numFmtId="43" fontId="4" fillId="0" borderId="11" xfId="1" applyFont="1" applyFill="1" applyBorder="1" applyAlignment="1">
      <alignment horizontal="right"/>
    </xf>
    <xf numFmtId="43" fontId="4" fillId="6" borderId="11" xfId="1" applyFont="1" applyFill="1" applyBorder="1" applyAlignment="1">
      <alignment horizontal="right"/>
    </xf>
    <xf numFmtId="167" fontId="7" fillId="7" borderId="1" xfId="7" applyNumberFormat="1" applyFont="1" applyFill="1" applyBorder="1" applyAlignment="1">
      <alignment horizontal="center"/>
    </xf>
    <xf numFmtId="167" fontId="9" fillId="7" borderId="0" xfId="9" quotePrefix="1" applyNumberFormat="1" applyFont="1" applyFill="1" applyBorder="1" applyAlignment="1">
      <alignment horizontal="center"/>
    </xf>
    <xf numFmtId="167" fontId="9" fillId="7" borderId="0" xfId="9" applyNumberFormat="1" applyFont="1" applyFill="1" applyBorder="1" applyAlignment="1">
      <alignment horizontal="center"/>
    </xf>
    <xf numFmtId="167" fontId="20" fillId="7" borderId="0" xfId="7" applyNumberFormat="1" applyFont="1" applyFill="1" applyBorder="1" applyAlignment="1">
      <alignment horizontal="center"/>
    </xf>
    <xf numFmtId="0" fontId="20" fillId="7" borderId="0" xfId="4" applyFont="1" applyFill="1" applyAlignment="1">
      <alignment horizontal="center"/>
    </xf>
    <xf numFmtId="0" fontId="20" fillId="7" borderId="0" xfId="4" quotePrefix="1" applyFont="1" applyFill="1" applyAlignment="1">
      <alignment horizontal="center"/>
    </xf>
  </cellXfs>
  <cellStyles count="25">
    <cellStyle name="%" xfId="4"/>
    <cellStyle name="ColGap" xfId="17"/>
    <cellStyle name="ColHead" xfId="7"/>
    <cellStyle name="ColHeadEntry" xfId="6"/>
    <cellStyle name="ColHeadYear" xfId="9"/>
    <cellStyle name="ColHeadYear 2" xfId="18"/>
    <cellStyle name="ColHeadYear 4" xfId="24"/>
    <cellStyle name="ColNote" xfId="8"/>
    <cellStyle name="Comma" xfId="1" builtinId="3"/>
    <cellStyle name="Comma 6" xfId="15"/>
    <cellStyle name="Currency 12" xfId="23"/>
    <cellStyle name="EntryDesc" xfId="5"/>
    <cellStyle name="EntryDesc 3" xfId="13"/>
    <cellStyle name="EntryValue" xfId="10"/>
    <cellStyle name="EntryValue 4" xfId="14"/>
    <cellStyle name="Normal" xfId="0" builtinId="0"/>
    <cellStyle name="Normal - Style1 2" xfId="20"/>
    <cellStyle name="Normal 2" xfId="3"/>
    <cellStyle name="Normal 58" xfId="22"/>
    <cellStyle name="Normal_Cash Flow Data" xfId="16"/>
    <cellStyle name="Percent" xfId="2" builtinId="5"/>
    <cellStyle name="Percent 2" xfId="11"/>
    <cellStyle name="Percent 2 2" xfId="19"/>
    <cellStyle name="Percent 26" xfId="21"/>
    <cellStyle name="TableTitle" xfId="12"/>
  </cellStyles>
  <dxfs count="3"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  <dxf>
      <font>
        <b val="0"/>
        <i/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2</xdr:row>
      <xdr:rowOff>79501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96420" y="158686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</xdr:col>
      <xdr:colOff>0</xdr:colOff>
      <xdr:row>2</xdr:row>
      <xdr:rowOff>87121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1760" y="306705"/>
          <a:ext cx="0" cy="2452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294023/LOCALS~1/Temp/Jan%2008_CDW_Physicals_Yo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234455/Local%20Settings/Temporary%20Internet%20Files/OLK69/Revenue%20R%20and%20A%20Jun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0607-P-backup\0607-Profile\Profit%20and%20Loss%20by%20Resource@151013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_Month"/>
      <sheetName val="Total_YTD"/>
      <sheetName val="Consumer_Month"/>
      <sheetName val="Consumer_YTD"/>
      <sheetName val="TelstraBusiness_Month"/>
      <sheetName val="TelstraBusiness_YTD"/>
      <sheetName val="Enterprise_Month"/>
      <sheetName val="Enterprise_YTD"/>
      <sheetName val="TCW_Month"/>
      <sheetName val="TCW_YTD"/>
      <sheetName val="Values"/>
    </sheetNames>
    <sheetDataSet>
      <sheetData sheetId="0">
        <row r="4">
          <cell r="J4">
            <v>39478</v>
          </cell>
        </row>
        <row r="5">
          <cell r="L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CostCentreList"/>
      <sheetName val="Values"/>
      <sheetName val="FIXED PRODUCTS"/>
      <sheetName val="MOBILES"/>
      <sheetName val="IP &amp; DATA ACCESS"/>
      <sheetName val="BUSINESS SERVICES &amp; APPLICATION"/>
      <sheetName val="PAYTV &amp; DIRECTORY"/>
      <sheetName val="OFFSHORE &amp; OTHER MINOR ITEMS"/>
    </sheetNames>
    <sheetDataSet>
      <sheetData sheetId="0" refreshError="1"/>
      <sheetData sheetId="1" refreshError="1"/>
      <sheetData sheetId="2" refreshError="1">
        <row r="9">
          <cell r="E9" t="str">
            <v>Tlg</v>
          </cell>
        </row>
      </sheetData>
      <sheetData sheetId="3" refreshError="1">
        <row r="20">
          <cell r="C20" t="str">
            <v>April 2010</v>
          </cell>
        </row>
        <row r="21">
          <cell r="B21" t="str">
            <v>Apr</v>
          </cell>
          <cell r="C21" t="str">
            <v>April 2009</v>
          </cell>
        </row>
        <row r="22">
          <cell r="B22" t="str">
            <v>2009/2010</v>
          </cell>
        </row>
        <row r="23">
          <cell r="B23" t="str">
            <v>2008/2009</v>
          </cell>
        </row>
        <row r="24">
          <cell r="B24" t="str">
            <v>TELSTRA AUSTRALIA - GROUP (TELG)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50853707"/>
      <sheetName val="Contro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6.bin"/><Relationship Id="rId11" Type="http://schemas.openxmlformats.org/officeDocument/2006/relationships/customProperty" Target="../customProperty31.bin"/><Relationship Id="rId5" Type="http://schemas.openxmlformats.org/officeDocument/2006/relationships/customProperty" Target="../customProperty25.bin"/><Relationship Id="rId10" Type="http://schemas.openxmlformats.org/officeDocument/2006/relationships/customProperty" Target="../customProperty30.bin"/><Relationship Id="rId4" Type="http://schemas.openxmlformats.org/officeDocument/2006/relationships/customProperty" Target="../customProperty24.bin"/><Relationship Id="rId9" Type="http://schemas.openxmlformats.org/officeDocument/2006/relationships/customProperty" Target="../customProperty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8.bin"/><Relationship Id="rId3" Type="http://schemas.openxmlformats.org/officeDocument/2006/relationships/customProperty" Target="../customProperty33.bin"/><Relationship Id="rId7" Type="http://schemas.openxmlformats.org/officeDocument/2006/relationships/customProperty" Target="../customProperty37.bin"/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36.bin"/><Relationship Id="rId11" Type="http://schemas.openxmlformats.org/officeDocument/2006/relationships/customProperty" Target="../customProperty41.bin"/><Relationship Id="rId5" Type="http://schemas.openxmlformats.org/officeDocument/2006/relationships/customProperty" Target="../customProperty35.bin"/><Relationship Id="rId10" Type="http://schemas.openxmlformats.org/officeDocument/2006/relationships/customProperty" Target="../customProperty40.bin"/><Relationship Id="rId4" Type="http://schemas.openxmlformats.org/officeDocument/2006/relationships/customProperty" Target="../customProperty34.bin"/><Relationship Id="rId9" Type="http://schemas.openxmlformats.org/officeDocument/2006/relationships/customProperty" Target="../customProperty3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48.bin"/><Relationship Id="rId3" Type="http://schemas.openxmlformats.org/officeDocument/2006/relationships/customProperty" Target="../customProperty43.bin"/><Relationship Id="rId7" Type="http://schemas.openxmlformats.org/officeDocument/2006/relationships/customProperty" Target="../customProperty47.bin"/><Relationship Id="rId12" Type="http://schemas.openxmlformats.org/officeDocument/2006/relationships/drawing" Target="../drawings/drawing1.xml"/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46.bin"/><Relationship Id="rId11" Type="http://schemas.openxmlformats.org/officeDocument/2006/relationships/customProperty" Target="../customProperty51.bin"/><Relationship Id="rId5" Type="http://schemas.openxmlformats.org/officeDocument/2006/relationships/customProperty" Target="../customProperty45.bin"/><Relationship Id="rId10" Type="http://schemas.openxmlformats.org/officeDocument/2006/relationships/customProperty" Target="../customProperty50.bin"/><Relationship Id="rId4" Type="http://schemas.openxmlformats.org/officeDocument/2006/relationships/customProperty" Target="../customProperty44.bin"/><Relationship Id="rId9" Type="http://schemas.openxmlformats.org/officeDocument/2006/relationships/customProperty" Target="../customProperty4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8.bin"/><Relationship Id="rId3" Type="http://schemas.openxmlformats.org/officeDocument/2006/relationships/customProperty" Target="../customProperty53.bin"/><Relationship Id="rId7" Type="http://schemas.openxmlformats.org/officeDocument/2006/relationships/customProperty" Target="../customProperty57.bin"/><Relationship Id="rId12" Type="http://schemas.openxmlformats.org/officeDocument/2006/relationships/drawing" Target="../drawings/drawing2.xml"/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56.bin"/><Relationship Id="rId11" Type="http://schemas.openxmlformats.org/officeDocument/2006/relationships/customProperty" Target="../customProperty61.bin"/><Relationship Id="rId5" Type="http://schemas.openxmlformats.org/officeDocument/2006/relationships/customProperty" Target="../customProperty55.bin"/><Relationship Id="rId10" Type="http://schemas.openxmlformats.org/officeDocument/2006/relationships/customProperty" Target="../customProperty60.bin"/><Relationship Id="rId4" Type="http://schemas.openxmlformats.org/officeDocument/2006/relationships/customProperty" Target="../customProperty54.bin"/><Relationship Id="rId9" Type="http://schemas.openxmlformats.org/officeDocument/2006/relationships/customProperty" Target="../customProperty5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8.bin"/><Relationship Id="rId3" Type="http://schemas.openxmlformats.org/officeDocument/2006/relationships/customProperty" Target="../customProperty63.bin"/><Relationship Id="rId7" Type="http://schemas.openxmlformats.org/officeDocument/2006/relationships/customProperty" Target="../customProperty67.bin"/><Relationship Id="rId2" Type="http://schemas.openxmlformats.org/officeDocument/2006/relationships/customProperty" Target="../customProperty62.bin"/><Relationship Id="rId1" Type="http://schemas.openxmlformats.org/officeDocument/2006/relationships/printerSettings" Target="../printerSettings/printerSettings8.bin"/><Relationship Id="rId6" Type="http://schemas.openxmlformats.org/officeDocument/2006/relationships/customProperty" Target="../customProperty66.bin"/><Relationship Id="rId11" Type="http://schemas.openxmlformats.org/officeDocument/2006/relationships/customProperty" Target="../customProperty71.bin"/><Relationship Id="rId5" Type="http://schemas.openxmlformats.org/officeDocument/2006/relationships/customProperty" Target="../customProperty65.bin"/><Relationship Id="rId10" Type="http://schemas.openxmlformats.org/officeDocument/2006/relationships/customProperty" Target="../customProperty70.bin"/><Relationship Id="rId4" Type="http://schemas.openxmlformats.org/officeDocument/2006/relationships/customProperty" Target="../customProperty64.bin"/><Relationship Id="rId9" Type="http://schemas.openxmlformats.org/officeDocument/2006/relationships/customProperty" Target="../customProperty6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8.bin"/><Relationship Id="rId3" Type="http://schemas.openxmlformats.org/officeDocument/2006/relationships/customProperty" Target="../customProperty73.bin"/><Relationship Id="rId7" Type="http://schemas.openxmlformats.org/officeDocument/2006/relationships/customProperty" Target="../customProperty77.bin"/><Relationship Id="rId2" Type="http://schemas.openxmlformats.org/officeDocument/2006/relationships/customProperty" Target="../customProperty72.bin"/><Relationship Id="rId1" Type="http://schemas.openxmlformats.org/officeDocument/2006/relationships/printerSettings" Target="../printerSettings/printerSettings9.bin"/><Relationship Id="rId6" Type="http://schemas.openxmlformats.org/officeDocument/2006/relationships/customProperty" Target="../customProperty76.bin"/><Relationship Id="rId11" Type="http://schemas.openxmlformats.org/officeDocument/2006/relationships/customProperty" Target="../customProperty81.bin"/><Relationship Id="rId5" Type="http://schemas.openxmlformats.org/officeDocument/2006/relationships/customProperty" Target="../customProperty75.bin"/><Relationship Id="rId10" Type="http://schemas.openxmlformats.org/officeDocument/2006/relationships/customProperty" Target="../customProperty80.bin"/><Relationship Id="rId4" Type="http://schemas.openxmlformats.org/officeDocument/2006/relationships/customProperty" Target="../customProperty74.bin"/><Relationship Id="rId9" Type="http://schemas.openxmlformats.org/officeDocument/2006/relationships/customProperty" Target="../customProperty7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F184"/>
  <sheetViews>
    <sheetView tabSelected="1" workbookViewId="0"/>
  </sheetViews>
  <sheetFormatPr defaultColWidth="9.109375" defaultRowHeight="13.2" x14ac:dyDescent="0.25"/>
  <cols>
    <col min="1" max="1" width="79.33203125" style="1" customWidth="1"/>
    <col min="2" max="2" width="1.44140625" style="1" customWidth="1"/>
    <col min="3" max="3" width="9" style="2" customWidth="1"/>
    <col min="4" max="6" width="9.33203125" style="2" customWidth="1"/>
    <col min="7" max="16384" width="9.109375" style="1"/>
  </cols>
  <sheetData>
    <row r="1" spans="1:6" x14ac:dyDescent="0.25">
      <c r="A1" s="10" t="s">
        <v>185</v>
      </c>
      <c r="B1" s="11"/>
      <c r="C1" s="12"/>
      <c r="D1" s="12"/>
      <c r="E1" s="12"/>
      <c r="F1" s="13"/>
    </row>
    <row r="2" spans="1:6" x14ac:dyDescent="0.25">
      <c r="A2" s="14"/>
      <c r="B2" s="15"/>
      <c r="C2" s="391" t="s">
        <v>186</v>
      </c>
      <c r="D2" s="391"/>
      <c r="E2" s="391"/>
      <c r="F2" s="391"/>
    </row>
    <row r="3" spans="1:6" x14ac:dyDescent="0.25">
      <c r="A3" s="16"/>
      <c r="B3" s="17"/>
      <c r="C3" s="297" t="s">
        <v>187</v>
      </c>
      <c r="D3" s="298" t="s">
        <v>188</v>
      </c>
      <c r="E3" s="298" t="s">
        <v>189</v>
      </c>
      <c r="F3" s="299" t="s">
        <v>189</v>
      </c>
    </row>
    <row r="4" spans="1:6" ht="18" customHeight="1" x14ac:dyDescent="0.25">
      <c r="A4" s="16"/>
      <c r="B4" s="17"/>
      <c r="C4" s="300"/>
      <c r="D4" s="304" t="s">
        <v>135</v>
      </c>
      <c r="E4" s="298"/>
      <c r="F4" s="299"/>
    </row>
    <row r="5" spans="1:6" x14ac:dyDescent="0.25">
      <c r="A5" s="18"/>
      <c r="B5" s="19"/>
      <c r="C5" s="301" t="s">
        <v>190</v>
      </c>
      <c r="D5" s="302" t="s">
        <v>190</v>
      </c>
      <c r="E5" s="302" t="s">
        <v>190</v>
      </c>
      <c r="F5" s="305" t="s">
        <v>191</v>
      </c>
    </row>
    <row r="6" spans="1:6" x14ac:dyDescent="0.25">
      <c r="A6" s="20"/>
      <c r="B6" s="21"/>
      <c r="C6" s="306"/>
      <c r="D6" s="247"/>
      <c r="E6" s="247"/>
      <c r="F6" s="22"/>
    </row>
    <row r="7" spans="1:6" x14ac:dyDescent="0.25">
      <c r="A7" s="23" t="s">
        <v>192</v>
      </c>
      <c r="C7" s="307">
        <v>25259</v>
      </c>
      <c r="D7" s="24">
        <v>25848</v>
      </c>
      <c r="E7" s="24">
        <v>-589</v>
      </c>
      <c r="F7" s="25">
        <v>-2.2787062828845559</v>
      </c>
    </row>
    <row r="8" spans="1:6" ht="15.6" x14ac:dyDescent="0.25">
      <c r="A8" s="23" t="s">
        <v>136</v>
      </c>
      <c r="C8" s="307">
        <v>2548</v>
      </c>
      <c r="D8" s="24">
        <v>2993</v>
      </c>
      <c r="E8" s="24">
        <v>-445</v>
      </c>
      <c r="F8" s="25">
        <v>-14.868025392582693</v>
      </c>
    </row>
    <row r="9" spans="1:6" x14ac:dyDescent="0.25">
      <c r="A9" s="10" t="s">
        <v>193</v>
      </c>
      <c r="C9" s="308">
        <v>27807</v>
      </c>
      <c r="D9" s="28">
        <v>28841</v>
      </c>
      <c r="E9" s="28">
        <v>-1034</v>
      </c>
      <c r="F9" s="25">
        <v>-3.5851738844006795</v>
      </c>
    </row>
    <row r="10" spans="1:6" x14ac:dyDescent="0.25">
      <c r="C10" s="309"/>
      <c r="D10" s="1"/>
      <c r="E10" s="1"/>
      <c r="F10" s="1"/>
    </row>
    <row r="11" spans="1:6" x14ac:dyDescent="0.25">
      <c r="A11" s="23" t="s">
        <v>194</v>
      </c>
      <c r="C11" s="307">
        <v>5279</v>
      </c>
      <c r="D11" s="24">
        <v>5207</v>
      </c>
      <c r="E11" s="24">
        <v>72</v>
      </c>
      <c r="F11" s="25">
        <v>1.3827539850201651</v>
      </c>
    </row>
    <row r="12" spans="1:6" x14ac:dyDescent="0.25">
      <c r="A12" s="23" t="s">
        <v>195</v>
      </c>
      <c r="C12" s="307">
        <v>9138</v>
      </c>
      <c r="D12" s="24">
        <v>8338</v>
      </c>
      <c r="E12" s="24">
        <v>800</v>
      </c>
      <c r="F12" s="25">
        <v>9.5946270088750296</v>
      </c>
    </row>
    <row r="13" spans="1:6" x14ac:dyDescent="0.25">
      <c r="A13" s="23" t="s">
        <v>196</v>
      </c>
      <c r="C13" s="307">
        <v>184</v>
      </c>
      <c r="D13" s="24">
        <v>190</v>
      </c>
      <c r="E13" s="24">
        <v>-6</v>
      </c>
      <c r="F13" s="25">
        <v>-3.1578947368421053</v>
      </c>
    </row>
    <row r="14" spans="1:6" x14ac:dyDescent="0.25">
      <c r="A14" s="23" t="s">
        <v>197</v>
      </c>
      <c r="C14" s="310">
        <v>5234</v>
      </c>
      <c r="D14" s="43">
        <v>4887</v>
      </c>
      <c r="E14" s="43">
        <v>347</v>
      </c>
      <c r="F14" s="25">
        <v>7.100470636382239</v>
      </c>
    </row>
    <row r="15" spans="1:6" x14ac:dyDescent="0.25">
      <c r="A15" s="23" t="s">
        <v>198</v>
      </c>
      <c r="C15" s="307">
        <v>19835</v>
      </c>
      <c r="D15" s="24">
        <v>18622</v>
      </c>
      <c r="E15" s="24">
        <v>1213</v>
      </c>
      <c r="F15" s="25">
        <v>6.5138008806787679</v>
      </c>
    </row>
    <row r="16" spans="1:6" x14ac:dyDescent="0.25">
      <c r="A16" s="23" t="s">
        <v>199</v>
      </c>
      <c r="C16" s="310">
        <v>12</v>
      </c>
      <c r="D16" s="43">
        <v>-22</v>
      </c>
      <c r="E16" s="43">
        <v>34</v>
      </c>
      <c r="F16" s="25" t="s">
        <v>18</v>
      </c>
    </row>
    <row r="17" spans="1:6" x14ac:dyDescent="0.25">
      <c r="A17" s="23"/>
      <c r="C17" s="307">
        <v>19823</v>
      </c>
      <c r="D17" s="24">
        <v>18644</v>
      </c>
      <c r="E17" s="24">
        <v>1179</v>
      </c>
      <c r="F17" s="25">
        <v>6.3237502681827928</v>
      </c>
    </row>
    <row r="18" spans="1:6" x14ac:dyDescent="0.25">
      <c r="A18" s="10" t="s">
        <v>200</v>
      </c>
      <c r="C18" s="311">
        <v>7984</v>
      </c>
      <c r="D18" s="26">
        <v>10197</v>
      </c>
      <c r="E18" s="26">
        <v>-2213</v>
      </c>
      <c r="F18" s="25">
        <v>-21.702461508286753</v>
      </c>
    </row>
    <row r="19" spans="1:6" x14ac:dyDescent="0.25">
      <c r="A19" s="23" t="s">
        <v>201</v>
      </c>
      <c r="C19" s="307">
        <v>4282</v>
      </c>
      <c r="D19" s="24">
        <v>4470</v>
      </c>
      <c r="E19" s="24">
        <v>-188</v>
      </c>
      <c r="F19" s="25">
        <v>-4.2058165548098438</v>
      </c>
    </row>
    <row r="20" spans="1:6" x14ac:dyDescent="0.25">
      <c r="A20" s="10" t="s">
        <v>202</v>
      </c>
      <c r="C20" s="311">
        <v>3702</v>
      </c>
      <c r="D20" s="26">
        <v>5727</v>
      </c>
      <c r="E20" s="26">
        <v>-2025</v>
      </c>
      <c r="F20" s="25">
        <v>-35.358826610790992</v>
      </c>
    </row>
    <row r="21" spans="1:6" x14ac:dyDescent="0.25">
      <c r="A21" s="32" t="s">
        <v>203</v>
      </c>
      <c r="C21" s="307">
        <v>238</v>
      </c>
      <c r="D21" s="24">
        <v>218</v>
      </c>
      <c r="E21" s="24">
        <v>20</v>
      </c>
      <c r="F21" s="25">
        <v>9.1743119266055047</v>
      </c>
    </row>
    <row r="22" spans="1:6" x14ac:dyDescent="0.25">
      <c r="A22" s="32" t="s">
        <v>204</v>
      </c>
      <c r="C22" s="310">
        <v>868</v>
      </c>
      <c r="D22" s="43">
        <v>806</v>
      </c>
      <c r="E22" s="43">
        <v>62</v>
      </c>
      <c r="F22" s="25">
        <v>7.6923076923076925</v>
      </c>
    </row>
    <row r="23" spans="1:6" x14ac:dyDescent="0.25">
      <c r="A23" s="23" t="s">
        <v>205</v>
      </c>
      <c r="C23" s="307">
        <v>630</v>
      </c>
      <c r="D23" s="24">
        <v>588</v>
      </c>
      <c r="E23" s="24">
        <v>42</v>
      </c>
      <c r="F23" s="25">
        <v>7.1428571428571423</v>
      </c>
    </row>
    <row r="24" spans="1:6" x14ac:dyDescent="0.25">
      <c r="A24" s="10" t="s">
        <v>206</v>
      </c>
      <c r="C24" s="311">
        <v>3072</v>
      </c>
      <c r="D24" s="26">
        <v>5139</v>
      </c>
      <c r="E24" s="26">
        <v>-2067</v>
      </c>
      <c r="F24" s="25">
        <v>-40.221833041447752</v>
      </c>
    </row>
    <row r="25" spans="1:6" x14ac:dyDescent="0.25">
      <c r="A25" s="23" t="s">
        <v>207</v>
      </c>
      <c r="C25" s="307">
        <v>923</v>
      </c>
      <c r="D25" s="24">
        <v>1582</v>
      </c>
      <c r="E25" s="24">
        <v>-659</v>
      </c>
      <c r="F25" s="25">
        <v>-41.656131479140328</v>
      </c>
    </row>
    <row r="26" spans="1:6" ht="13.8" thickBot="1" x14ac:dyDescent="0.3">
      <c r="A26" s="10" t="s">
        <v>208</v>
      </c>
      <c r="C26" s="312">
        <v>2149</v>
      </c>
      <c r="D26" s="29">
        <v>3557</v>
      </c>
      <c r="E26" s="29">
        <v>-1408</v>
      </c>
      <c r="F26" s="25">
        <v>-39.583919032892886</v>
      </c>
    </row>
    <row r="27" spans="1:6" ht="13.8" thickTop="1" x14ac:dyDescent="0.25">
      <c r="A27" s="23"/>
      <c r="C27" s="309"/>
      <c r="D27" s="1"/>
      <c r="E27" s="1"/>
      <c r="F27" s="1"/>
    </row>
    <row r="28" spans="1:6" x14ac:dyDescent="0.25">
      <c r="A28" s="31" t="s">
        <v>209</v>
      </c>
      <c r="C28" s="309"/>
      <c r="D28" s="1"/>
      <c r="E28" s="1"/>
      <c r="F28" s="1"/>
    </row>
    <row r="29" spans="1:6" x14ac:dyDescent="0.25">
      <c r="A29" s="23" t="s">
        <v>210</v>
      </c>
      <c r="C29" s="307">
        <v>2154</v>
      </c>
      <c r="D29" s="24">
        <v>3591</v>
      </c>
      <c r="E29" s="24">
        <v>-1437</v>
      </c>
      <c r="F29" s="25">
        <v>-40.016708437761068</v>
      </c>
    </row>
    <row r="30" spans="1:6" x14ac:dyDescent="0.25">
      <c r="A30" s="23" t="s">
        <v>211</v>
      </c>
      <c r="C30" s="307">
        <v>-5</v>
      </c>
      <c r="D30" s="24">
        <v>-34</v>
      </c>
      <c r="E30" s="24">
        <v>29</v>
      </c>
      <c r="F30" s="25">
        <v>85.294117647058826</v>
      </c>
    </row>
    <row r="31" spans="1:6" ht="13.8" thickBot="1" x14ac:dyDescent="0.3">
      <c r="C31" s="312">
        <v>2149</v>
      </c>
      <c r="D31" s="29">
        <v>3557</v>
      </c>
      <c r="E31" s="29">
        <v>-1408</v>
      </c>
      <c r="F31" s="25">
        <v>-39.583919032892886</v>
      </c>
    </row>
    <row r="32" spans="1:6" ht="13.8" thickTop="1" x14ac:dyDescent="0.25">
      <c r="C32" s="309"/>
      <c r="D32" s="1"/>
      <c r="E32" s="1"/>
      <c r="F32" s="1"/>
    </row>
    <row r="33" spans="1:6" x14ac:dyDescent="0.25">
      <c r="A33" s="32" t="s">
        <v>212</v>
      </c>
      <c r="C33" s="314">
        <v>0.3</v>
      </c>
      <c r="D33" s="33">
        <v>0.308</v>
      </c>
      <c r="E33" s="33"/>
      <c r="F33" s="34">
        <v>-0.80000000000000071</v>
      </c>
    </row>
    <row r="34" spans="1:6" x14ac:dyDescent="0.25">
      <c r="A34" s="32" t="s">
        <v>213</v>
      </c>
      <c r="C34" s="314">
        <v>0.31608535571479474</v>
      </c>
      <c r="D34" s="33">
        <v>0.39449860724233982</v>
      </c>
      <c r="E34" s="33"/>
      <c r="F34" s="34">
        <v>-7.841325152754508</v>
      </c>
    </row>
    <row r="35" spans="1:6" x14ac:dyDescent="0.25">
      <c r="A35" s="32" t="s">
        <v>214</v>
      </c>
      <c r="C35" s="314">
        <v>0.14656162160022171</v>
      </c>
      <c r="D35" s="33">
        <v>0.22156453110492108</v>
      </c>
      <c r="E35" s="33"/>
      <c r="F35" s="34">
        <v>-7.5102909504699369</v>
      </c>
    </row>
    <row r="36" spans="1:6" ht="37.200000000000003" customHeight="1" x14ac:dyDescent="0.25">
      <c r="A36" s="32"/>
      <c r="C36" s="314" t="s">
        <v>215</v>
      </c>
      <c r="D36" s="33" t="s">
        <v>215</v>
      </c>
      <c r="E36" s="35" t="s">
        <v>27</v>
      </c>
      <c r="F36" s="35" t="s">
        <v>28</v>
      </c>
    </row>
    <row r="37" spans="1:6" ht="20.399999999999999" customHeight="1" x14ac:dyDescent="0.25">
      <c r="A37" s="36" t="s">
        <v>216</v>
      </c>
      <c r="C37" s="315"/>
      <c r="D37" s="39"/>
      <c r="E37" s="1"/>
      <c r="F37" s="1"/>
    </row>
    <row r="38" spans="1:6" ht="20.399999999999999" customHeight="1" x14ac:dyDescent="0.25">
      <c r="A38" s="32" t="s">
        <v>151</v>
      </c>
      <c r="C38" s="315">
        <v>18.100000000000001</v>
      </c>
      <c r="D38" s="39">
        <v>30.2</v>
      </c>
      <c r="E38" s="37">
        <v>-12.099999999999998</v>
      </c>
      <c r="F38" s="25">
        <v>-40.066225165562905</v>
      </c>
    </row>
    <row r="39" spans="1:6" ht="14.25" customHeight="1" x14ac:dyDescent="0.25">
      <c r="A39" s="32" t="s">
        <v>137</v>
      </c>
      <c r="C39" s="315">
        <v>18.100000000000001</v>
      </c>
      <c r="D39" s="39">
        <v>30.2</v>
      </c>
      <c r="E39" s="37">
        <v>-12.099999999999998</v>
      </c>
      <c r="F39" s="25">
        <v>-40.066225165562905</v>
      </c>
    </row>
    <row r="40" spans="1:6" x14ac:dyDescent="0.25">
      <c r="A40" s="32"/>
      <c r="B40" s="39"/>
      <c r="C40" s="39"/>
      <c r="D40" s="39"/>
      <c r="E40" s="1"/>
      <c r="F40" s="1"/>
    </row>
    <row r="41" spans="1:6" x14ac:dyDescent="0.25">
      <c r="A41" s="38"/>
      <c r="B41" s="39"/>
      <c r="C41" s="39"/>
      <c r="D41" s="39"/>
      <c r="E41" s="39"/>
      <c r="F41" s="39"/>
    </row>
    <row r="42" spans="1:6" x14ac:dyDescent="0.25">
      <c r="A42" s="40"/>
      <c r="B42" s="39"/>
      <c r="C42" s="39"/>
      <c r="D42" s="39"/>
      <c r="E42" s="39"/>
      <c r="F42" s="39"/>
    </row>
    <row r="43" spans="1:6" x14ac:dyDescent="0.25">
      <c r="A43" s="40"/>
      <c r="B43" s="39"/>
      <c r="C43" s="39"/>
      <c r="D43" s="39"/>
      <c r="E43" s="39"/>
      <c r="F43" s="39"/>
    </row>
    <row r="44" spans="1:6" x14ac:dyDescent="0.25">
      <c r="A44" s="40"/>
      <c r="B44" s="39"/>
      <c r="C44" s="39"/>
      <c r="D44" s="39"/>
      <c r="E44" s="39"/>
      <c r="F44" s="39"/>
    </row>
    <row r="45" spans="1:6" x14ac:dyDescent="0.25">
      <c r="A45" s="38"/>
      <c r="B45" s="39"/>
      <c r="C45" s="39"/>
      <c r="D45" s="39"/>
      <c r="E45" s="39"/>
      <c r="F45" s="39"/>
    </row>
    <row r="46" spans="1:6" x14ac:dyDescent="0.25">
      <c r="A46" s="40"/>
      <c r="B46" s="39"/>
      <c r="C46" s="39"/>
      <c r="D46" s="39"/>
      <c r="E46" s="39"/>
      <c r="F46" s="39"/>
    </row>
    <row r="47" spans="1:6" x14ac:dyDescent="0.25">
      <c r="A47" s="38" t="s">
        <v>121</v>
      </c>
      <c r="C47" s="1"/>
      <c r="D47" s="1"/>
      <c r="E47" s="1"/>
      <c r="F47" s="1"/>
    </row>
    <row r="48" spans="1:6" x14ac:dyDescent="0.25">
      <c r="A48" s="40" t="s">
        <v>217</v>
      </c>
      <c r="C48" s="1"/>
      <c r="D48" s="1"/>
      <c r="E48" s="1"/>
      <c r="F48" s="1"/>
    </row>
    <row r="49" spans="1:6" x14ac:dyDescent="0.25">
      <c r="A49" s="40" t="s">
        <v>146</v>
      </c>
      <c r="C49" s="1"/>
      <c r="D49" s="1"/>
      <c r="E49" s="1"/>
      <c r="F49" s="1"/>
    </row>
    <row r="50" spans="1:6" x14ac:dyDescent="0.25">
      <c r="A50" s="40" t="s">
        <v>117</v>
      </c>
      <c r="C50" s="1"/>
      <c r="D50" s="1"/>
      <c r="E50" s="1"/>
      <c r="F50" s="1"/>
    </row>
    <row r="51" spans="1:6" x14ac:dyDescent="0.25">
      <c r="A51" s="40" t="s">
        <v>218</v>
      </c>
      <c r="C51" s="1"/>
      <c r="D51" s="1"/>
      <c r="E51" s="1"/>
      <c r="F51" s="1"/>
    </row>
    <row r="52" spans="1:6" x14ac:dyDescent="0.25">
      <c r="A52" s="38" t="s">
        <v>219</v>
      </c>
      <c r="C52" s="1"/>
      <c r="D52" s="1"/>
      <c r="E52" s="1"/>
      <c r="F52" s="1"/>
    </row>
    <row r="53" spans="1:6" x14ac:dyDescent="0.25">
      <c r="A53" s="40" t="s">
        <v>220</v>
      </c>
      <c r="C53" s="1"/>
      <c r="D53" s="1"/>
      <c r="E53" s="1"/>
      <c r="F53" s="1"/>
    </row>
    <row r="54" spans="1:6" x14ac:dyDescent="0.25">
      <c r="C54" s="1"/>
      <c r="D54" s="1"/>
      <c r="E54" s="1"/>
      <c r="F54" s="1"/>
    </row>
    <row r="55" spans="1:6" x14ac:dyDescent="0.25">
      <c r="C55" s="1"/>
      <c r="D55" s="1"/>
      <c r="E55" s="1"/>
      <c r="F55" s="1"/>
    </row>
    <row r="56" spans="1:6" x14ac:dyDescent="0.25">
      <c r="C56" s="1"/>
      <c r="D56" s="1"/>
      <c r="E56" s="1"/>
      <c r="F56" s="1"/>
    </row>
    <row r="57" spans="1:6" x14ac:dyDescent="0.25">
      <c r="C57" s="1"/>
      <c r="D57" s="1"/>
      <c r="E57" s="1"/>
      <c r="F57" s="1"/>
    </row>
    <row r="58" spans="1:6" x14ac:dyDescent="0.25">
      <c r="C58" s="1"/>
      <c r="D58" s="1"/>
      <c r="E58" s="1"/>
      <c r="F58" s="1"/>
    </row>
    <row r="59" spans="1:6" x14ac:dyDescent="0.25">
      <c r="C59" s="1"/>
      <c r="D59" s="1"/>
      <c r="E59" s="1"/>
      <c r="F59" s="1"/>
    </row>
    <row r="60" spans="1:6" x14ac:dyDescent="0.25">
      <c r="C60" s="1"/>
      <c r="D60" s="1"/>
      <c r="E60" s="1"/>
      <c r="F60" s="1"/>
    </row>
    <row r="61" spans="1:6" x14ac:dyDescent="0.25">
      <c r="C61" s="1"/>
      <c r="D61" s="1"/>
      <c r="E61" s="1"/>
      <c r="F61" s="1"/>
    </row>
    <row r="62" spans="1:6" x14ac:dyDescent="0.25">
      <c r="C62" s="1"/>
      <c r="D62" s="1"/>
      <c r="E62" s="1"/>
      <c r="F62" s="1"/>
    </row>
    <row r="63" spans="1:6" x14ac:dyDescent="0.25">
      <c r="C63" s="1"/>
      <c r="D63" s="1"/>
      <c r="E63" s="1"/>
      <c r="F63" s="1"/>
    </row>
    <row r="64" spans="1:6" x14ac:dyDescent="0.25">
      <c r="C64" s="1"/>
      <c r="D64" s="1"/>
      <c r="E64" s="1"/>
      <c r="F64" s="1"/>
    </row>
    <row r="65" spans="1:6" x14ac:dyDescent="0.25">
      <c r="C65" s="1"/>
      <c r="D65" s="1"/>
      <c r="E65" s="1"/>
      <c r="F65" s="1"/>
    </row>
    <row r="66" spans="1:6" x14ac:dyDescent="0.25">
      <c r="C66" s="1"/>
      <c r="D66" s="1"/>
      <c r="E66" s="1"/>
      <c r="F66" s="1"/>
    </row>
    <row r="67" spans="1:6" x14ac:dyDescent="0.25">
      <c r="C67" s="1"/>
      <c r="D67" s="1"/>
      <c r="E67" s="1"/>
      <c r="F67" s="1"/>
    </row>
    <row r="68" spans="1:6" x14ac:dyDescent="0.25">
      <c r="C68" s="1"/>
      <c r="D68" s="1"/>
      <c r="E68" s="1"/>
      <c r="F68" s="1"/>
    </row>
    <row r="69" spans="1:6" x14ac:dyDescent="0.25">
      <c r="C69" s="1"/>
      <c r="D69" s="1"/>
      <c r="E69" s="1"/>
      <c r="F69" s="1"/>
    </row>
    <row r="70" spans="1:6" x14ac:dyDescent="0.25">
      <c r="C70" s="1"/>
      <c r="D70" s="1"/>
      <c r="E70" s="1"/>
      <c r="F70" s="1"/>
    </row>
    <row r="71" spans="1:6" x14ac:dyDescent="0.25">
      <c r="A71" s="10" t="s">
        <v>221</v>
      </c>
      <c r="B71" s="11"/>
      <c r="C71" s="12"/>
      <c r="D71" s="12"/>
      <c r="E71" s="12"/>
      <c r="F71" s="13"/>
    </row>
    <row r="72" spans="1:6" x14ac:dyDescent="0.25">
      <c r="A72" s="14"/>
      <c r="B72" s="15"/>
      <c r="C72" s="391" t="s">
        <v>186</v>
      </c>
      <c r="D72" s="391"/>
      <c r="E72" s="391"/>
      <c r="F72" s="391"/>
    </row>
    <row r="73" spans="1:6" x14ac:dyDescent="0.25">
      <c r="A73" s="41"/>
      <c r="B73" s="17"/>
      <c r="C73" s="297" t="s">
        <v>187</v>
      </c>
      <c r="D73" s="298" t="s">
        <v>188</v>
      </c>
      <c r="E73" s="298" t="s">
        <v>189</v>
      </c>
      <c r="F73" s="299" t="s">
        <v>189</v>
      </c>
    </row>
    <row r="74" spans="1:6" ht="17.399999999999999" customHeight="1" x14ac:dyDescent="0.25">
      <c r="A74" s="41"/>
      <c r="B74" s="17"/>
      <c r="C74" s="297"/>
      <c r="D74" s="304" t="s">
        <v>135</v>
      </c>
      <c r="E74" s="298"/>
      <c r="F74" s="299"/>
    </row>
    <row r="75" spans="1:6" x14ac:dyDescent="0.25">
      <c r="A75" s="18"/>
      <c r="B75" s="19"/>
      <c r="C75" s="301" t="s">
        <v>190</v>
      </c>
      <c r="D75" s="302" t="s">
        <v>190</v>
      </c>
      <c r="E75" s="302" t="s">
        <v>190</v>
      </c>
      <c r="F75" s="305" t="s">
        <v>191</v>
      </c>
    </row>
    <row r="76" spans="1:6" x14ac:dyDescent="0.25">
      <c r="A76" s="32" t="s">
        <v>222</v>
      </c>
      <c r="C76" s="309"/>
      <c r="D76" s="1"/>
      <c r="E76" s="1"/>
      <c r="F76" s="1"/>
    </row>
    <row r="77" spans="1:6" x14ac:dyDescent="0.25">
      <c r="A77" s="42" t="s">
        <v>223</v>
      </c>
      <c r="C77" s="307">
        <v>3290</v>
      </c>
      <c r="D77" s="24">
        <v>3300</v>
      </c>
      <c r="E77" s="24">
        <v>-10</v>
      </c>
      <c r="F77" s="25">
        <v>-0.30303030303030304</v>
      </c>
    </row>
    <row r="78" spans="1:6" x14ac:dyDescent="0.25">
      <c r="A78" s="42" t="s">
        <v>224</v>
      </c>
      <c r="C78" s="307">
        <v>881</v>
      </c>
      <c r="D78" s="24">
        <v>1186</v>
      </c>
      <c r="E78" s="24">
        <v>-305</v>
      </c>
      <c r="F78" s="25">
        <v>-25.716694772344013</v>
      </c>
    </row>
    <row r="79" spans="1:6" ht="15.6" x14ac:dyDescent="0.25">
      <c r="A79" s="42" t="s">
        <v>150</v>
      </c>
      <c r="C79" s="310">
        <v>247</v>
      </c>
      <c r="D79" s="43">
        <v>269</v>
      </c>
      <c r="E79" s="43">
        <v>-22</v>
      </c>
      <c r="F79" s="25">
        <v>-8.1784386617100377</v>
      </c>
    </row>
    <row r="80" spans="1:6" x14ac:dyDescent="0.25">
      <c r="A80" s="42" t="s">
        <v>225</v>
      </c>
      <c r="C80" s="307">
        <v>4418</v>
      </c>
      <c r="D80" s="24">
        <v>4755</v>
      </c>
      <c r="E80" s="24">
        <v>-337</v>
      </c>
      <c r="F80" s="25">
        <v>-7.0872765509989488</v>
      </c>
    </row>
    <row r="81" spans="1:6" x14ac:dyDescent="0.25">
      <c r="A81" s="42" t="s">
        <v>226</v>
      </c>
      <c r="C81" s="307">
        <v>805</v>
      </c>
      <c r="D81" s="24">
        <v>1010</v>
      </c>
      <c r="E81" s="24">
        <v>-205</v>
      </c>
      <c r="F81" s="25">
        <v>-20.297029702970299</v>
      </c>
    </row>
    <row r="82" spans="1:6" x14ac:dyDescent="0.25">
      <c r="A82" s="32" t="s">
        <v>227</v>
      </c>
      <c r="C82" s="308">
        <v>5223</v>
      </c>
      <c r="D82" s="28">
        <v>5765</v>
      </c>
      <c r="E82" s="28">
        <v>-542</v>
      </c>
      <c r="F82" s="25">
        <v>-9.4015611448395493</v>
      </c>
    </row>
    <row r="83" spans="1:6" x14ac:dyDescent="0.25">
      <c r="A83" s="32" t="s">
        <v>228</v>
      </c>
      <c r="C83" s="313"/>
      <c r="D83" s="30"/>
      <c r="E83" s="30"/>
      <c r="F83" s="25"/>
    </row>
    <row r="84" spans="1:6" x14ac:dyDescent="0.25">
      <c r="A84" s="42" t="s">
        <v>229</v>
      </c>
      <c r="C84" s="307">
        <v>5294</v>
      </c>
      <c r="D84" s="24">
        <v>5233</v>
      </c>
      <c r="E84" s="24">
        <v>61</v>
      </c>
      <c r="F84" s="25">
        <v>1.1656793426332888</v>
      </c>
    </row>
    <row r="85" spans="1:6" x14ac:dyDescent="0.25">
      <c r="A85" s="42" t="s">
        <v>230</v>
      </c>
      <c r="C85" s="307">
        <v>829</v>
      </c>
      <c r="D85" s="24">
        <v>958</v>
      </c>
      <c r="E85" s="24">
        <v>-129</v>
      </c>
      <c r="F85" s="25">
        <v>-13.465553235908143</v>
      </c>
    </row>
    <row r="86" spans="1:6" x14ac:dyDescent="0.25">
      <c r="A86" s="42" t="s">
        <v>231</v>
      </c>
      <c r="C86" s="307">
        <v>673</v>
      </c>
      <c r="D86" s="24">
        <v>783</v>
      </c>
      <c r="E86" s="24">
        <v>-110</v>
      </c>
      <c r="F86" s="25">
        <v>-14.048531289910601</v>
      </c>
    </row>
    <row r="87" spans="1:6" x14ac:dyDescent="0.25">
      <c r="A87" s="42" t="s">
        <v>232</v>
      </c>
      <c r="C87" s="307">
        <v>203</v>
      </c>
      <c r="D87" s="24">
        <v>170</v>
      </c>
      <c r="E87" s="24">
        <v>33</v>
      </c>
      <c r="F87" s="25">
        <v>19.411764705882355</v>
      </c>
    </row>
    <row r="88" spans="1:6" x14ac:dyDescent="0.25">
      <c r="A88" s="42" t="s">
        <v>233</v>
      </c>
      <c r="C88" s="307">
        <v>15</v>
      </c>
      <c r="D88" s="24">
        <v>12</v>
      </c>
      <c r="E88" s="24">
        <v>3</v>
      </c>
      <c r="F88" s="25">
        <v>25</v>
      </c>
    </row>
    <row r="89" spans="1:6" x14ac:dyDescent="0.25">
      <c r="A89" s="42" t="s">
        <v>234</v>
      </c>
      <c r="C89" s="307">
        <v>224</v>
      </c>
      <c r="D89" s="24">
        <v>212</v>
      </c>
      <c r="E89" s="24">
        <v>12</v>
      </c>
      <c r="F89" s="25">
        <v>5.6603773584905666</v>
      </c>
    </row>
    <row r="90" spans="1:6" x14ac:dyDescent="0.25">
      <c r="A90" s="42" t="s">
        <v>235</v>
      </c>
      <c r="C90" s="310">
        <v>201</v>
      </c>
      <c r="D90" s="43">
        <v>189</v>
      </c>
      <c r="E90" s="43">
        <v>12</v>
      </c>
      <c r="F90" s="25">
        <v>6.3492063492063489</v>
      </c>
    </row>
    <row r="91" spans="1:6" x14ac:dyDescent="0.25">
      <c r="A91" s="42" t="s">
        <v>236</v>
      </c>
      <c r="C91" s="307">
        <v>7439</v>
      </c>
      <c r="D91" s="24">
        <v>7557</v>
      </c>
      <c r="E91" s="24">
        <v>-118</v>
      </c>
      <c r="F91" s="25">
        <v>-1.5614661902871509</v>
      </c>
    </row>
    <row r="92" spans="1:6" x14ac:dyDescent="0.25">
      <c r="A92" s="42" t="s">
        <v>237</v>
      </c>
      <c r="C92" s="307">
        <v>3106</v>
      </c>
      <c r="D92" s="24">
        <v>2823</v>
      </c>
      <c r="E92" s="24">
        <v>283</v>
      </c>
      <c r="F92" s="25">
        <v>10.024796315975912</v>
      </c>
    </row>
    <row r="93" spans="1:6" x14ac:dyDescent="0.25">
      <c r="A93" s="32" t="s">
        <v>238</v>
      </c>
      <c r="C93" s="308">
        <v>10545</v>
      </c>
      <c r="D93" s="28">
        <v>10380</v>
      </c>
      <c r="E93" s="28">
        <v>165</v>
      </c>
      <c r="F93" s="25">
        <v>1.5895953757225432</v>
      </c>
    </row>
    <row r="94" spans="1:6" x14ac:dyDescent="0.25">
      <c r="A94" s="32" t="s">
        <v>239</v>
      </c>
      <c r="C94" s="313"/>
      <c r="D94" s="30"/>
      <c r="E94" s="30"/>
      <c r="F94" s="25"/>
    </row>
    <row r="95" spans="1:6" ht="15.6" x14ac:dyDescent="0.25">
      <c r="A95" s="42" t="s">
        <v>149</v>
      </c>
      <c r="C95" s="307">
        <v>996</v>
      </c>
      <c r="D95" s="24">
        <v>1064</v>
      </c>
      <c r="E95" s="24">
        <v>-68</v>
      </c>
      <c r="F95" s="25">
        <v>-6.3909774436090219</v>
      </c>
    </row>
    <row r="96" spans="1:6" x14ac:dyDescent="0.25">
      <c r="A96" s="42" t="s">
        <v>240</v>
      </c>
      <c r="C96" s="307">
        <v>387</v>
      </c>
      <c r="D96" s="24">
        <v>471</v>
      </c>
      <c r="E96" s="24">
        <v>-84</v>
      </c>
      <c r="F96" s="25">
        <v>-17.834394904458598</v>
      </c>
    </row>
    <row r="97" spans="1:6" ht="15.6" x14ac:dyDescent="0.25">
      <c r="A97" s="42" t="s">
        <v>138</v>
      </c>
      <c r="C97" s="310">
        <v>975</v>
      </c>
      <c r="D97" s="43">
        <v>1021</v>
      </c>
      <c r="E97" s="43">
        <v>-46</v>
      </c>
      <c r="F97" s="25">
        <v>-4.5053868756121451</v>
      </c>
    </row>
    <row r="98" spans="1:6" x14ac:dyDescent="0.25">
      <c r="A98" s="32" t="s">
        <v>241</v>
      </c>
      <c r="C98" s="308">
        <v>2358</v>
      </c>
      <c r="D98" s="28">
        <v>2556</v>
      </c>
      <c r="E98" s="28">
        <v>-198</v>
      </c>
      <c r="F98" s="25">
        <v>-7.7464788732394361</v>
      </c>
    </row>
    <row r="99" spans="1:6" x14ac:dyDescent="0.25">
      <c r="A99" s="32" t="s">
        <v>242</v>
      </c>
      <c r="C99" s="307"/>
      <c r="D99" s="24"/>
      <c r="E99" s="24"/>
      <c r="F99" s="25"/>
    </row>
    <row r="100" spans="1:6" x14ac:dyDescent="0.25">
      <c r="A100" s="42" t="s">
        <v>243</v>
      </c>
      <c r="C100" s="307">
        <v>648</v>
      </c>
      <c r="D100" s="24">
        <v>675</v>
      </c>
      <c r="E100" s="24">
        <v>-27</v>
      </c>
      <c r="F100" s="25">
        <v>-4</v>
      </c>
    </row>
    <row r="101" spans="1:6" x14ac:dyDescent="0.25">
      <c r="A101" s="42" t="s">
        <v>244</v>
      </c>
      <c r="C101" s="307">
        <v>1009</v>
      </c>
      <c r="D101" s="24">
        <v>885</v>
      </c>
      <c r="E101" s="24">
        <v>124</v>
      </c>
      <c r="F101" s="25">
        <v>14.011299435028249</v>
      </c>
    </row>
    <row r="102" spans="1:6" x14ac:dyDescent="0.25">
      <c r="A102" s="42" t="s">
        <v>245</v>
      </c>
      <c r="C102" s="307">
        <v>430</v>
      </c>
      <c r="D102" s="24">
        <v>428</v>
      </c>
      <c r="E102" s="24">
        <v>2</v>
      </c>
      <c r="F102" s="25">
        <v>0.46728971962616817</v>
      </c>
    </row>
    <row r="103" spans="1:6" x14ac:dyDescent="0.25">
      <c r="A103" s="42" t="s">
        <v>246</v>
      </c>
      <c r="C103" s="307">
        <v>1184</v>
      </c>
      <c r="D103" s="24">
        <v>1374</v>
      </c>
      <c r="E103" s="24">
        <v>-190</v>
      </c>
      <c r="F103" s="25">
        <v>-13.828238719068414</v>
      </c>
    </row>
    <row r="104" spans="1:6" x14ac:dyDescent="0.25">
      <c r="A104" s="42" t="s">
        <v>247</v>
      </c>
      <c r="C104" s="307">
        <v>206</v>
      </c>
      <c r="D104" s="24">
        <v>265</v>
      </c>
      <c r="E104" s="24">
        <v>-59</v>
      </c>
      <c r="F104" s="25">
        <v>-22.264150943396228</v>
      </c>
    </row>
    <row r="105" spans="1:6" x14ac:dyDescent="0.25">
      <c r="A105" s="32" t="s">
        <v>248</v>
      </c>
      <c r="C105" s="308">
        <v>3477</v>
      </c>
      <c r="D105" s="276">
        <v>3627</v>
      </c>
      <c r="E105" s="28">
        <v>-150</v>
      </c>
      <c r="F105" s="25">
        <v>-4.1356492969396195</v>
      </c>
    </row>
    <row r="106" spans="1:6" x14ac:dyDescent="0.25">
      <c r="A106" s="32" t="s">
        <v>249</v>
      </c>
      <c r="C106" s="313"/>
      <c r="D106" s="30"/>
      <c r="E106" s="30"/>
      <c r="F106" s="25"/>
    </row>
    <row r="107" spans="1:6" x14ac:dyDescent="0.25">
      <c r="A107" s="42" t="s">
        <v>250</v>
      </c>
      <c r="C107" s="307">
        <v>664</v>
      </c>
      <c r="D107" s="24">
        <v>702</v>
      </c>
      <c r="E107" s="24">
        <v>-38</v>
      </c>
      <c r="F107" s="25">
        <v>-5.4131054131054128</v>
      </c>
    </row>
    <row r="108" spans="1:6" x14ac:dyDescent="0.25">
      <c r="A108" s="42" t="s">
        <v>251</v>
      </c>
      <c r="C108" s="307">
        <v>49</v>
      </c>
      <c r="D108" s="24">
        <v>62</v>
      </c>
      <c r="E108" s="24">
        <v>-13</v>
      </c>
      <c r="F108" s="25">
        <v>-20.967741935483872</v>
      </c>
    </row>
    <row r="109" spans="1:6" x14ac:dyDescent="0.25">
      <c r="A109" s="42" t="s">
        <v>252</v>
      </c>
      <c r="C109" s="307">
        <v>84</v>
      </c>
      <c r="D109" s="24">
        <v>95</v>
      </c>
      <c r="E109" s="24">
        <v>-11</v>
      </c>
      <c r="F109" s="25">
        <v>-11.578947368421053</v>
      </c>
    </row>
    <row r="110" spans="1:6" x14ac:dyDescent="0.25">
      <c r="A110" s="42" t="s">
        <v>253</v>
      </c>
      <c r="C110" s="307">
        <v>35</v>
      </c>
      <c r="D110" s="24">
        <v>60</v>
      </c>
      <c r="E110" s="24">
        <v>-25</v>
      </c>
      <c r="F110" s="25">
        <v>-41.666666666666671</v>
      </c>
    </row>
    <row r="111" spans="1:6" x14ac:dyDescent="0.25">
      <c r="A111" s="32" t="s">
        <v>254</v>
      </c>
      <c r="C111" s="308">
        <v>832</v>
      </c>
      <c r="D111" s="28">
        <v>919</v>
      </c>
      <c r="E111" s="28">
        <v>-87</v>
      </c>
      <c r="F111" s="25">
        <v>-9.4668117519042436</v>
      </c>
    </row>
    <row r="112" spans="1:6" x14ac:dyDescent="0.25">
      <c r="A112" s="32"/>
      <c r="C112" s="307"/>
      <c r="D112" s="24"/>
      <c r="E112" s="24"/>
      <c r="F112" s="25"/>
    </row>
    <row r="113" spans="1:6" x14ac:dyDescent="0.25">
      <c r="A113" s="32" t="s">
        <v>255</v>
      </c>
      <c r="C113" s="307">
        <v>1700</v>
      </c>
      <c r="D113" s="24">
        <v>1569</v>
      </c>
      <c r="E113" s="24">
        <v>131</v>
      </c>
      <c r="F113" s="25">
        <v>8.3492670490758432</v>
      </c>
    </row>
    <row r="114" spans="1:6" x14ac:dyDescent="0.25">
      <c r="A114" s="1" t="s">
        <v>256</v>
      </c>
      <c r="C114" s="307">
        <v>784</v>
      </c>
      <c r="D114" s="24">
        <v>642</v>
      </c>
      <c r="E114" s="24">
        <v>142</v>
      </c>
      <c r="F114" s="25">
        <v>22.118380062305295</v>
      </c>
    </row>
    <row r="115" spans="1:6" ht="15.6" x14ac:dyDescent="0.25">
      <c r="A115" s="1" t="s">
        <v>139</v>
      </c>
      <c r="C115" s="310">
        <v>340</v>
      </c>
      <c r="D115" s="43">
        <v>390</v>
      </c>
      <c r="E115" s="24">
        <v>-50</v>
      </c>
      <c r="F115" s="25">
        <v>-12.820512820512819</v>
      </c>
    </row>
    <row r="116" spans="1:6" x14ac:dyDescent="0.25">
      <c r="A116" s="32" t="s">
        <v>257</v>
      </c>
      <c r="C116" s="307">
        <v>25259</v>
      </c>
      <c r="D116" s="24">
        <v>25848</v>
      </c>
      <c r="E116" s="26">
        <v>-589</v>
      </c>
      <c r="F116" s="25">
        <v>-2.2787062828845559</v>
      </c>
    </row>
    <row r="117" spans="1:6" ht="15.6" x14ac:dyDescent="0.25">
      <c r="A117" s="32" t="s">
        <v>148</v>
      </c>
      <c r="C117" s="307">
        <v>2548</v>
      </c>
      <c r="D117" s="24">
        <v>2993</v>
      </c>
      <c r="E117" s="24">
        <v>-445</v>
      </c>
      <c r="F117" s="25">
        <v>-14.868025392582693</v>
      </c>
    </row>
    <row r="118" spans="1:6" ht="13.8" thickBot="1" x14ac:dyDescent="0.3">
      <c r="A118" s="45" t="s">
        <v>258</v>
      </c>
      <c r="C118" s="312">
        <v>27807</v>
      </c>
      <c r="D118" s="29">
        <v>28841</v>
      </c>
      <c r="E118" s="29">
        <v>-1034</v>
      </c>
      <c r="F118" s="25">
        <v>-3.5851738844006795</v>
      </c>
    </row>
    <row r="119" spans="1:6" ht="13.8" thickTop="1" x14ac:dyDescent="0.25">
      <c r="C119" s="1"/>
      <c r="D119" s="1"/>
      <c r="E119" s="1"/>
      <c r="F119" s="1"/>
    </row>
    <row r="120" spans="1:6" x14ac:dyDescent="0.25">
      <c r="A120" s="46"/>
      <c r="B120" s="47"/>
      <c r="C120" s="47"/>
      <c r="D120" s="47"/>
      <c r="E120" s="47"/>
      <c r="F120" s="47"/>
    </row>
    <row r="121" spans="1:6" x14ac:dyDescent="0.25">
      <c r="A121" s="46"/>
      <c r="B121" s="47"/>
      <c r="C121" s="47"/>
      <c r="D121" s="47"/>
      <c r="E121" s="47"/>
      <c r="F121" s="47"/>
    </row>
    <row r="122" spans="1:6" x14ac:dyDescent="0.25">
      <c r="A122" s="38" t="s">
        <v>121</v>
      </c>
      <c r="B122" s="47"/>
      <c r="C122" s="47"/>
      <c r="D122" s="47"/>
      <c r="E122" s="47"/>
      <c r="F122" s="47"/>
    </row>
    <row r="123" spans="1:6" x14ac:dyDescent="0.25">
      <c r="A123" s="46" t="s">
        <v>259</v>
      </c>
      <c r="B123" s="47"/>
      <c r="C123" s="47"/>
      <c r="D123" s="47"/>
      <c r="E123" s="47"/>
      <c r="F123" s="47"/>
    </row>
    <row r="124" spans="1:6" x14ac:dyDescent="0.25">
      <c r="A124" s="46" t="s">
        <v>123</v>
      </c>
      <c r="B124" s="47"/>
      <c r="C124" s="47"/>
      <c r="D124" s="47"/>
      <c r="E124" s="47"/>
      <c r="F124" s="47"/>
    </row>
    <row r="125" spans="1:6" x14ac:dyDescent="0.25">
      <c r="A125" s="48" t="s">
        <v>152</v>
      </c>
      <c r="B125" s="47"/>
      <c r="C125" s="47"/>
      <c r="D125" s="47"/>
      <c r="E125" s="47"/>
      <c r="F125" s="47"/>
    </row>
    <row r="126" spans="1:6" x14ac:dyDescent="0.25">
      <c r="A126" s="46" t="s">
        <v>260</v>
      </c>
      <c r="B126" s="47"/>
      <c r="C126" s="47"/>
      <c r="D126" s="47"/>
      <c r="E126" s="47"/>
      <c r="F126" s="47"/>
    </row>
    <row r="127" spans="1:6" x14ac:dyDescent="0.25">
      <c r="A127" s="40" t="s">
        <v>261</v>
      </c>
      <c r="C127" s="1"/>
      <c r="D127" s="1"/>
      <c r="E127" s="1"/>
      <c r="F127" s="1"/>
    </row>
    <row r="128" spans="1:6" x14ac:dyDescent="0.25">
      <c r="A128" s="40" t="s">
        <v>140</v>
      </c>
      <c r="C128" s="1"/>
      <c r="D128" s="1"/>
      <c r="E128" s="1"/>
      <c r="F128" s="1"/>
    </row>
    <row r="129" spans="1:6" x14ac:dyDescent="0.25">
      <c r="A129" s="40" t="s">
        <v>117</v>
      </c>
      <c r="C129" s="1"/>
      <c r="D129" s="1"/>
      <c r="E129" s="1"/>
      <c r="F129" s="1"/>
    </row>
    <row r="130" spans="1:6" x14ac:dyDescent="0.25">
      <c r="A130" s="40"/>
      <c r="C130" s="1"/>
      <c r="D130" s="1"/>
      <c r="E130" s="1"/>
      <c r="F130" s="1"/>
    </row>
    <row r="131" spans="1:6" x14ac:dyDescent="0.25">
      <c r="A131" s="40"/>
      <c r="C131" s="1"/>
      <c r="D131" s="1"/>
      <c r="E131" s="1"/>
      <c r="F131" s="1"/>
    </row>
    <row r="132" spans="1:6" x14ac:dyDescent="0.25">
      <c r="A132" s="40"/>
      <c r="C132" s="1"/>
      <c r="D132" s="1"/>
      <c r="E132" s="1"/>
      <c r="F132" s="1"/>
    </row>
    <row r="133" spans="1:6" x14ac:dyDescent="0.25">
      <c r="A133" s="40"/>
      <c r="C133" s="1"/>
      <c r="D133" s="1"/>
      <c r="E133" s="1"/>
      <c r="F133" s="1"/>
    </row>
    <row r="134" spans="1:6" x14ac:dyDescent="0.25">
      <c r="A134" s="40"/>
      <c r="C134" s="1"/>
      <c r="D134" s="1"/>
      <c r="E134" s="1"/>
      <c r="F134" s="1"/>
    </row>
    <row r="135" spans="1:6" x14ac:dyDescent="0.25">
      <c r="A135" s="40"/>
      <c r="C135" s="1"/>
      <c r="D135" s="1"/>
      <c r="E135" s="1"/>
      <c r="F135" s="1"/>
    </row>
    <row r="136" spans="1:6" x14ac:dyDescent="0.25">
      <c r="A136" s="40"/>
      <c r="C136" s="1"/>
      <c r="D136" s="1"/>
      <c r="E136" s="1"/>
      <c r="F136" s="1"/>
    </row>
    <row r="137" spans="1:6" x14ac:dyDescent="0.25">
      <c r="A137" s="40"/>
      <c r="C137" s="1"/>
      <c r="D137" s="1"/>
      <c r="E137" s="1"/>
      <c r="F137" s="1"/>
    </row>
    <row r="138" spans="1:6" x14ac:dyDescent="0.25">
      <c r="A138" s="40"/>
      <c r="C138" s="1"/>
      <c r="D138" s="1"/>
      <c r="E138" s="1"/>
      <c r="F138" s="1"/>
    </row>
    <row r="139" spans="1:6" x14ac:dyDescent="0.25">
      <c r="A139" s="40"/>
      <c r="C139" s="1"/>
      <c r="D139" s="1"/>
      <c r="E139" s="1"/>
      <c r="F139" s="1"/>
    </row>
    <row r="140" spans="1:6" x14ac:dyDescent="0.25">
      <c r="A140" s="40"/>
      <c r="C140" s="1"/>
      <c r="D140" s="1"/>
      <c r="E140" s="1"/>
      <c r="F140" s="1"/>
    </row>
    <row r="141" spans="1:6" x14ac:dyDescent="0.25">
      <c r="A141" s="40"/>
      <c r="C141" s="1"/>
      <c r="D141" s="1"/>
      <c r="E141" s="1"/>
      <c r="F141" s="1"/>
    </row>
    <row r="142" spans="1:6" x14ac:dyDescent="0.25">
      <c r="A142" s="40"/>
      <c r="C142" s="1"/>
      <c r="D142" s="1"/>
      <c r="E142" s="1"/>
      <c r="F142" s="1"/>
    </row>
    <row r="143" spans="1:6" x14ac:dyDescent="0.25">
      <c r="A143" s="40"/>
      <c r="C143" s="1"/>
      <c r="D143" s="1"/>
      <c r="E143" s="1"/>
      <c r="F143" s="1"/>
    </row>
    <row r="144" spans="1:6" x14ac:dyDescent="0.25">
      <c r="A144" s="10" t="s">
        <v>262</v>
      </c>
      <c r="B144" s="11"/>
      <c r="C144" s="12"/>
      <c r="D144" s="12"/>
      <c r="E144" s="12"/>
      <c r="F144" s="13"/>
    </row>
    <row r="145" spans="1:6" x14ac:dyDescent="0.25">
      <c r="A145" s="14"/>
      <c r="B145" s="15"/>
      <c r="C145" s="391" t="s">
        <v>186</v>
      </c>
      <c r="D145" s="391"/>
      <c r="E145" s="391"/>
      <c r="F145" s="391"/>
    </row>
    <row r="146" spans="1:6" x14ac:dyDescent="0.25">
      <c r="A146" s="41"/>
      <c r="B146" s="17"/>
      <c r="C146" s="297" t="s">
        <v>187</v>
      </c>
      <c r="D146" s="298" t="s">
        <v>188</v>
      </c>
      <c r="E146" s="298" t="s">
        <v>189</v>
      </c>
      <c r="F146" s="299" t="s">
        <v>189</v>
      </c>
    </row>
    <row r="147" spans="1:6" ht="16.8" customHeight="1" x14ac:dyDescent="0.25">
      <c r="A147" s="41"/>
      <c r="B147" s="17"/>
      <c r="C147" s="297"/>
      <c r="D147" s="304" t="s">
        <v>135</v>
      </c>
      <c r="E147" s="298"/>
      <c r="F147" s="299"/>
    </row>
    <row r="148" spans="1:6" x14ac:dyDescent="0.25">
      <c r="A148" s="18"/>
      <c r="B148" s="19"/>
      <c r="C148" s="301" t="s">
        <v>190</v>
      </c>
      <c r="D148" s="302" t="s">
        <v>190</v>
      </c>
      <c r="E148" s="302" t="s">
        <v>190</v>
      </c>
      <c r="F148" s="305" t="s">
        <v>191</v>
      </c>
    </row>
    <row r="149" spans="1:6" x14ac:dyDescent="0.25">
      <c r="C149" s="309"/>
      <c r="D149" s="1"/>
      <c r="E149" s="1"/>
      <c r="F149" s="1"/>
    </row>
    <row r="150" spans="1:6" x14ac:dyDescent="0.25">
      <c r="A150" s="42" t="s">
        <v>263</v>
      </c>
      <c r="C150" s="307">
        <v>3544</v>
      </c>
      <c r="D150" s="24">
        <v>3784</v>
      </c>
      <c r="E150" s="24">
        <v>-240</v>
      </c>
      <c r="F150" s="25">
        <v>-6.3424947145877377</v>
      </c>
    </row>
    <row r="151" spans="1:6" x14ac:dyDescent="0.25">
      <c r="A151" s="42" t="s">
        <v>264</v>
      </c>
      <c r="C151" s="307">
        <v>263</v>
      </c>
      <c r="D151" s="24">
        <v>355</v>
      </c>
      <c r="E151" s="24">
        <v>-92</v>
      </c>
      <c r="F151" s="25">
        <v>-25.915492957746476</v>
      </c>
    </row>
    <row r="152" spans="1:6" x14ac:dyDescent="0.25">
      <c r="A152" s="42" t="s">
        <v>265</v>
      </c>
      <c r="C152" s="307">
        <v>830</v>
      </c>
      <c r="D152" s="24">
        <v>905</v>
      </c>
      <c r="E152" s="24">
        <v>-75</v>
      </c>
      <c r="F152" s="25">
        <v>-8.2872928176795568</v>
      </c>
    </row>
    <row r="153" spans="1:6" x14ac:dyDescent="0.25">
      <c r="A153" s="42" t="s">
        <v>266</v>
      </c>
      <c r="C153" s="310">
        <v>642</v>
      </c>
      <c r="D153" s="43">
        <v>163</v>
      </c>
      <c r="E153" s="43">
        <v>479</v>
      </c>
      <c r="F153" s="25" t="s">
        <v>18</v>
      </c>
    </row>
    <row r="154" spans="1:6" x14ac:dyDescent="0.25">
      <c r="A154" s="45" t="s">
        <v>267</v>
      </c>
      <c r="C154" s="310">
        <v>5279</v>
      </c>
      <c r="D154" s="50">
        <v>5207</v>
      </c>
      <c r="E154" s="28">
        <v>72</v>
      </c>
      <c r="F154" s="25">
        <v>1.3827539850201651</v>
      </c>
    </row>
    <row r="155" spans="1:6" x14ac:dyDescent="0.25">
      <c r="A155" s="42" t="s">
        <v>268</v>
      </c>
      <c r="C155" s="311">
        <v>3771</v>
      </c>
      <c r="D155" s="26">
        <v>3551</v>
      </c>
      <c r="E155" s="26">
        <v>220</v>
      </c>
      <c r="F155" s="25">
        <v>6.1954379048155452</v>
      </c>
    </row>
    <row r="156" spans="1:6" x14ac:dyDescent="0.25">
      <c r="A156" s="42" t="s">
        <v>269</v>
      </c>
      <c r="C156" s="307">
        <v>2791</v>
      </c>
      <c r="D156" s="24">
        <v>2267</v>
      </c>
      <c r="E156" s="24">
        <v>524</v>
      </c>
      <c r="F156" s="25">
        <v>23.114247904719896</v>
      </c>
    </row>
    <row r="157" spans="1:6" x14ac:dyDescent="0.25">
      <c r="A157" s="42" t="s">
        <v>270</v>
      </c>
      <c r="C157" s="310">
        <v>2576</v>
      </c>
      <c r="D157" s="43">
        <v>2520</v>
      </c>
      <c r="E157" s="43">
        <v>56</v>
      </c>
      <c r="F157" s="25">
        <v>2.2222222222222223</v>
      </c>
    </row>
    <row r="158" spans="1:6" x14ac:dyDescent="0.25">
      <c r="A158" s="45" t="s">
        <v>271</v>
      </c>
      <c r="C158" s="310">
        <v>9138</v>
      </c>
      <c r="D158" s="50">
        <v>8338</v>
      </c>
      <c r="E158" s="28">
        <v>800</v>
      </c>
      <c r="F158" s="25">
        <v>9.5946270088750296</v>
      </c>
    </row>
    <row r="159" spans="1:6" x14ac:dyDescent="0.25">
      <c r="A159" s="10" t="s">
        <v>272</v>
      </c>
      <c r="C159" s="307">
        <v>184</v>
      </c>
      <c r="D159" s="24">
        <v>190</v>
      </c>
      <c r="E159" s="24">
        <v>-6</v>
      </c>
      <c r="F159" s="25">
        <v>-3.1578947368421053</v>
      </c>
    </row>
    <row r="160" spans="1:6" x14ac:dyDescent="0.25">
      <c r="A160" s="42" t="s">
        <v>273</v>
      </c>
      <c r="C160" s="311">
        <v>1590</v>
      </c>
      <c r="D160" s="26">
        <v>1677</v>
      </c>
      <c r="E160" s="26">
        <v>-87</v>
      </c>
      <c r="F160" s="25">
        <v>-5.1878354203935597</v>
      </c>
    </row>
    <row r="161" spans="1:6" x14ac:dyDescent="0.25">
      <c r="A161" s="42" t="s">
        <v>274</v>
      </c>
      <c r="C161" s="307">
        <v>608</v>
      </c>
      <c r="D161" s="24">
        <v>451</v>
      </c>
      <c r="E161" s="24">
        <v>157</v>
      </c>
      <c r="F161" s="25">
        <v>34.811529933481154</v>
      </c>
    </row>
    <row r="162" spans="1:6" x14ac:dyDescent="0.25">
      <c r="A162" s="42" t="s">
        <v>270</v>
      </c>
      <c r="C162" s="310">
        <v>3036</v>
      </c>
      <c r="D162" s="43">
        <v>2759</v>
      </c>
      <c r="E162" s="43">
        <v>277</v>
      </c>
      <c r="F162" s="25">
        <v>10.039869517941282</v>
      </c>
    </row>
    <row r="163" spans="1:6" x14ac:dyDescent="0.25">
      <c r="A163" s="45" t="s">
        <v>275</v>
      </c>
      <c r="C163" s="310">
        <v>5234</v>
      </c>
      <c r="D163" s="43">
        <v>4887</v>
      </c>
      <c r="E163" s="43">
        <v>347</v>
      </c>
      <c r="F163" s="25">
        <v>7.100470636382239</v>
      </c>
    </row>
    <row r="164" spans="1:6" ht="13.8" thickBot="1" x14ac:dyDescent="0.3">
      <c r="A164" s="45" t="s">
        <v>276</v>
      </c>
      <c r="C164" s="312">
        <v>19835</v>
      </c>
      <c r="D164" s="29">
        <v>18622</v>
      </c>
      <c r="E164" s="29">
        <v>1213</v>
      </c>
      <c r="F164" s="25">
        <v>6.5138008806787679</v>
      </c>
    </row>
    <row r="165" spans="1:6" ht="13.8" thickTop="1" x14ac:dyDescent="0.25">
      <c r="A165" s="32"/>
      <c r="C165" s="309"/>
      <c r="D165" s="1"/>
      <c r="E165" s="1"/>
      <c r="F165" s="25"/>
    </row>
    <row r="166" spans="1:6" x14ac:dyDescent="0.25">
      <c r="A166" s="32"/>
      <c r="C166" s="309"/>
      <c r="D166" s="1"/>
      <c r="E166" s="1"/>
      <c r="F166" s="25"/>
    </row>
    <row r="167" spans="1:6" x14ac:dyDescent="0.25">
      <c r="A167" s="42" t="s">
        <v>277</v>
      </c>
      <c r="C167" s="307">
        <v>2810</v>
      </c>
      <c r="D167" s="27">
        <v>3005</v>
      </c>
      <c r="E167" s="24">
        <v>-195</v>
      </c>
      <c r="F167" s="25">
        <v>-6.4891846921797001</v>
      </c>
    </row>
    <row r="168" spans="1:6" x14ac:dyDescent="0.25">
      <c r="A168" s="42" t="s">
        <v>278</v>
      </c>
      <c r="C168" s="310">
        <v>1472</v>
      </c>
      <c r="D168" s="50">
        <v>1465</v>
      </c>
      <c r="E168" s="43">
        <v>7</v>
      </c>
      <c r="F168" s="25">
        <v>0.47781569965870302</v>
      </c>
    </row>
    <row r="169" spans="1:6" ht="13.8" thickBot="1" x14ac:dyDescent="0.3">
      <c r="A169" s="45" t="s">
        <v>279</v>
      </c>
      <c r="C169" s="312">
        <v>4282</v>
      </c>
      <c r="D169" s="29">
        <v>4470</v>
      </c>
      <c r="E169" s="29">
        <v>-188</v>
      </c>
      <c r="F169" s="25">
        <v>-4.2058165548098438</v>
      </c>
    </row>
    <row r="170" spans="1:6" ht="13.8" thickTop="1" x14ac:dyDescent="0.25">
      <c r="C170" s="1"/>
      <c r="D170" s="1"/>
      <c r="E170" s="1"/>
      <c r="F170" s="1"/>
    </row>
    <row r="171" spans="1:6" x14ac:dyDescent="0.25">
      <c r="C171" s="1"/>
      <c r="D171" s="1"/>
      <c r="E171" s="1"/>
      <c r="F171" s="1"/>
    </row>
    <row r="172" spans="1:6" x14ac:dyDescent="0.25">
      <c r="C172" s="1"/>
      <c r="D172" s="1"/>
      <c r="E172" s="1"/>
      <c r="F172" s="1"/>
    </row>
    <row r="173" spans="1:6" x14ac:dyDescent="0.25">
      <c r="A173" s="38" t="s">
        <v>121</v>
      </c>
      <c r="C173" s="1"/>
      <c r="D173" s="1"/>
      <c r="E173" s="1"/>
      <c r="F173" s="1"/>
    </row>
    <row r="174" spans="1:6" x14ac:dyDescent="0.25">
      <c r="A174" s="40" t="s">
        <v>220</v>
      </c>
      <c r="C174" s="1"/>
      <c r="D174" s="1"/>
      <c r="E174" s="1"/>
      <c r="F174" s="1"/>
    </row>
    <row r="175" spans="1:6" x14ac:dyDescent="0.25">
      <c r="C175" s="1"/>
      <c r="D175" s="1"/>
      <c r="E175" s="1"/>
      <c r="F175" s="1"/>
    </row>
    <row r="176" spans="1:6" x14ac:dyDescent="0.25">
      <c r="C176" s="1"/>
      <c r="D176" s="1"/>
      <c r="E176" s="1"/>
      <c r="F176" s="1"/>
    </row>
    <row r="177" spans="3:6" x14ac:dyDescent="0.25">
      <c r="C177" s="1"/>
      <c r="D177" s="1"/>
      <c r="E177" s="1"/>
      <c r="F177" s="1"/>
    </row>
    <row r="178" spans="3:6" x14ac:dyDescent="0.25">
      <c r="C178" s="1"/>
      <c r="D178" s="1"/>
      <c r="E178" s="1"/>
      <c r="F178" s="1"/>
    </row>
    <row r="179" spans="3:6" x14ac:dyDescent="0.25">
      <c r="C179" s="1"/>
      <c r="D179" s="1"/>
      <c r="E179" s="1"/>
      <c r="F179" s="1"/>
    </row>
    <row r="180" spans="3:6" x14ac:dyDescent="0.25">
      <c r="C180" s="1"/>
      <c r="D180" s="1"/>
      <c r="E180" s="1"/>
      <c r="F180" s="1"/>
    </row>
    <row r="181" spans="3:6" x14ac:dyDescent="0.25">
      <c r="C181" s="1"/>
      <c r="D181" s="1"/>
      <c r="E181" s="1"/>
      <c r="F181" s="1"/>
    </row>
    <row r="182" spans="3:6" x14ac:dyDescent="0.25">
      <c r="C182" s="1"/>
      <c r="D182" s="1"/>
      <c r="E182" s="1"/>
      <c r="F182" s="1"/>
    </row>
    <row r="183" spans="3:6" x14ac:dyDescent="0.25">
      <c r="C183" s="1"/>
      <c r="D183" s="1"/>
      <c r="E183" s="1"/>
      <c r="F183" s="1"/>
    </row>
    <row r="184" spans="3:6" x14ac:dyDescent="0.25">
      <c r="C184" s="1"/>
      <c r="D184" s="1"/>
      <c r="E184" s="1"/>
      <c r="F184" s="1"/>
    </row>
  </sheetData>
  <mergeCells count="3">
    <mergeCell ref="C2:F2"/>
    <mergeCell ref="C72:F72"/>
    <mergeCell ref="C145:F145"/>
  </mergeCells>
  <pageMargins left="0.7" right="0.7" top="0.75" bottom="0.75" header="0.3" footer="0.3"/>
  <pageSetup paperSize="9" scale="74" fitToHeight="0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H64"/>
  <sheetViews>
    <sheetView workbookViewId="0"/>
  </sheetViews>
  <sheetFormatPr defaultRowHeight="14.4" x14ac:dyDescent="0.3"/>
  <cols>
    <col min="1" max="1" width="79.33203125" style="52" customWidth="1"/>
    <col min="2" max="2" width="1.44140625" style="52" customWidth="1"/>
    <col min="3" max="6" width="9" style="52" customWidth="1"/>
  </cols>
  <sheetData>
    <row r="1" spans="1:8" x14ac:dyDescent="0.3">
      <c r="A1" s="53" t="s">
        <v>31</v>
      </c>
      <c r="B1" s="9"/>
      <c r="C1" s="49"/>
      <c r="D1" s="49"/>
      <c r="E1" s="49"/>
      <c r="F1" s="9"/>
    </row>
    <row r="2" spans="1:8" x14ac:dyDescent="0.3">
      <c r="A2" s="14"/>
      <c r="B2" s="54"/>
      <c r="C2" s="391" t="s">
        <v>186</v>
      </c>
      <c r="D2" s="391"/>
      <c r="E2" s="391"/>
      <c r="F2" s="391"/>
    </row>
    <row r="3" spans="1:8" x14ac:dyDescent="0.3">
      <c r="A3" s="41"/>
      <c r="B3" s="17"/>
      <c r="C3" s="297" t="s">
        <v>280</v>
      </c>
      <c r="D3" s="298" t="s">
        <v>281</v>
      </c>
      <c r="E3" s="298" t="s">
        <v>32</v>
      </c>
      <c r="F3" s="299" t="s">
        <v>189</v>
      </c>
    </row>
    <row r="4" spans="1:8" x14ac:dyDescent="0.3">
      <c r="A4" s="51"/>
      <c r="B4" s="19"/>
      <c r="C4" s="301" t="s">
        <v>190</v>
      </c>
      <c r="D4" s="302" t="s">
        <v>190</v>
      </c>
      <c r="E4" s="302" t="s">
        <v>190</v>
      </c>
      <c r="F4" s="303" t="s">
        <v>191</v>
      </c>
    </row>
    <row r="5" spans="1:8" x14ac:dyDescent="0.3">
      <c r="A5" s="55"/>
      <c r="B5" s="17"/>
      <c r="C5" s="307"/>
      <c r="D5" s="56"/>
      <c r="E5" s="56"/>
      <c r="F5" s="57"/>
    </row>
    <row r="6" spans="1:8" s="59" customFormat="1" ht="14.25" customHeight="1" x14ac:dyDescent="0.3">
      <c r="A6" s="58" t="s">
        <v>33</v>
      </c>
      <c r="B6" s="32"/>
      <c r="C6" s="307"/>
      <c r="D6" s="56"/>
      <c r="E6" s="56"/>
      <c r="F6" s="57"/>
    </row>
    <row r="7" spans="1:8" s="59" customFormat="1" ht="14.25" customHeight="1" x14ac:dyDescent="0.3">
      <c r="A7" s="60" t="s">
        <v>34</v>
      </c>
      <c r="B7" s="21"/>
      <c r="C7" s="316">
        <v>30231</v>
      </c>
      <c r="D7" s="61">
        <v>31901</v>
      </c>
      <c r="E7" s="62">
        <v>-1670</v>
      </c>
      <c r="F7" s="25">
        <v>-5.2349456129901881</v>
      </c>
      <c r="H7" s="87"/>
    </row>
    <row r="8" spans="1:8" s="59" customFormat="1" ht="14.25" customHeight="1" x14ac:dyDescent="0.3">
      <c r="A8" s="60" t="s">
        <v>35</v>
      </c>
      <c r="B8" s="21"/>
      <c r="C8" s="307">
        <v>-22748</v>
      </c>
      <c r="D8" s="61">
        <v>-21948</v>
      </c>
      <c r="E8" s="62">
        <v>-800</v>
      </c>
      <c r="F8" s="25">
        <v>-3.6449790413705121</v>
      </c>
    </row>
    <row r="9" spans="1:8" s="59" customFormat="1" ht="14.25" customHeight="1" x14ac:dyDescent="0.3">
      <c r="A9" s="60" t="s">
        <v>36</v>
      </c>
      <c r="B9" s="21"/>
      <c r="C9" s="317">
        <v>156</v>
      </c>
      <c r="D9" s="61">
        <v>174</v>
      </c>
      <c r="E9" s="62">
        <v>-18</v>
      </c>
      <c r="F9" s="25">
        <v>-10.344827586206897</v>
      </c>
    </row>
    <row r="10" spans="1:8" s="59" customFormat="1" ht="14.25" customHeight="1" x14ac:dyDescent="0.3">
      <c r="A10" s="63" t="s">
        <v>37</v>
      </c>
      <c r="B10" s="21"/>
      <c r="C10" s="316">
        <v>7639</v>
      </c>
      <c r="D10" s="64">
        <v>10127</v>
      </c>
      <c r="E10" s="65">
        <v>-2488</v>
      </c>
      <c r="F10" s="25">
        <v>-24.567986570553966</v>
      </c>
      <c r="G10" s="66"/>
    </row>
    <row r="11" spans="1:8" s="59" customFormat="1" ht="14.25" customHeight="1" x14ac:dyDescent="0.3">
      <c r="A11" s="60" t="s">
        <v>38</v>
      </c>
      <c r="B11" s="21"/>
      <c r="C11" s="310">
        <v>-956</v>
      </c>
      <c r="D11" s="61">
        <v>-1521</v>
      </c>
      <c r="E11" s="62">
        <v>565</v>
      </c>
      <c r="F11" s="25">
        <v>37.14661406969099</v>
      </c>
    </row>
    <row r="12" spans="1:8" s="59" customFormat="1" ht="14.25" customHeight="1" x14ac:dyDescent="0.3">
      <c r="A12" s="67" t="s">
        <v>39</v>
      </c>
      <c r="B12" s="21"/>
      <c r="C12" s="317">
        <v>6683</v>
      </c>
      <c r="D12" s="68">
        <v>8606</v>
      </c>
      <c r="E12" s="69">
        <v>-1923</v>
      </c>
      <c r="F12" s="25">
        <v>-22.34487566813851</v>
      </c>
      <c r="G12" s="66"/>
    </row>
    <row r="13" spans="1:8" s="59" customFormat="1" ht="14.25" customHeight="1" x14ac:dyDescent="0.3">
      <c r="A13" s="70" t="s">
        <v>40</v>
      </c>
      <c r="B13" s="21"/>
      <c r="C13" s="316"/>
      <c r="D13" s="71"/>
      <c r="E13" s="72"/>
      <c r="F13" s="25"/>
    </row>
    <row r="14" spans="1:8" s="59" customFormat="1" ht="14.25" customHeight="1" x14ac:dyDescent="0.3">
      <c r="A14" s="73" t="s">
        <v>41</v>
      </c>
      <c r="B14" s="23"/>
      <c r="C14" s="307">
        <v>-3235</v>
      </c>
      <c r="D14" s="61">
        <v>-3571</v>
      </c>
      <c r="E14" s="62">
        <v>336</v>
      </c>
      <c r="F14" s="25">
        <v>9.4091290954914584</v>
      </c>
    </row>
    <row r="15" spans="1:8" s="59" customFormat="1" ht="14.25" customHeight="1" x14ac:dyDescent="0.3">
      <c r="A15" s="73" t="s">
        <v>42</v>
      </c>
      <c r="B15" s="21"/>
      <c r="C15" s="310">
        <v>-1135</v>
      </c>
      <c r="D15" s="61">
        <v>-1361</v>
      </c>
      <c r="E15" s="62">
        <v>226</v>
      </c>
      <c r="F15" s="25">
        <v>16.605437178545188</v>
      </c>
    </row>
    <row r="16" spans="1:8" s="59" customFormat="1" ht="14.25" customHeight="1" x14ac:dyDescent="0.3">
      <c r="A16" s="63" t="s">
        <v>43</v>
      </c>
      <c r="B16" s="21"/>
      <c r="C16" s="307">
        <v>-4370</v>
      </c>
      <c r="D16" s="64">
        <v>-4932</v>
      </c>
      <c r="E16" s="65">
        <v>562</v>
      </c>
      <c r="F16" s="25">
        <v>11.394971613949716</v>
      </c>
      <c r="G16" s="74"/>
    </row>
    <row r="17" spans="1:6" s="59" customFormat="1" ht="14.25" customHeight="1" x14ac:dyDescent="0.3">
      <c r="A17" s="60" t="s">
        <v>177</v>
      </c>
      <c r="B17" s="21"/>
      <c r="C17" s="307">
        <v>-115</v>
      </c>
      <c r="D17" s="71">
        <v>-56</v>
      </c>
      <c r="E17" s="75">
        <v>-59</v>
      </c>
      <c r="F17" s="25" t="s">
        <v>18</v>
      </c>
    </row>
    <row r="18" spans="1:6" s="59" customFormat="1" ht="14.25" customHeight="1" x14ac:dyDescent="0.3">
      <c r="A18" s="76" t="s">
        <v>175</v>
      </c>
      <c r="B18" s="21"/>
      <c r="C18" s="307">
        <v>-21</v>
      </c>
      <c r="D18" s="71">
        <v>-15</v>
      </c>
      <c r="E18" s="62">
        <v>-6</v>
      </c>
      <c r="F18" s="25">
        <v>-40</v>
      </c>
    </row>
    <row r="19" spans="1:6" s="59" customFormat="1" ht="14.25" customHeight="1" x14ac:dyDescent="0.3">
      <c r="A19" s="76" t="s">
        <v>44</v>
      </c>
      <c r="B19" s="77"/>
      <c r="C19" s="310">
        <v>-26</v>
      </c>
      <c r="D19" s="71">
        <v>-67</v>
      </c>
      <c r="E19" s="75">
        <v>41</v>
      </c>
      <c r="F19" s="25">
        <v>61.194029850746269</v>
      </c>
    </row>
    <row r="20" spans="1:6" s="59" customFormat="1" ht="14.25" customHeight="1" x14ac:dyDescent="0.3">
      <c r="A20" s="63" t="s">
        <v>45</v>
      </c>
      <c r="B20" s="23"/>
      <c r="C20" s="307">
        <v>-4532</v>
      </c>
      <c r="D20" s="64">
        <v>-5070</v>
      </c>
      <c r="E20" s="65">
        <v>538</v>
      </c>
      <c r="F20" s="25">
        <v>10.611439842209073</v>
      </c>
    </row>
    <row r="21" spans="1:6" s="59" customFormat="1" ht="14.25" customHeight="1" x14ac:dyDescent="0.3">
      <c r="A21" s="73" t="s">
        <v>36</v>
      </c>
      <c r="B21" s="21"/>
      <c r="C21" s="316">
        <v>53</v>
      </c>
      <c r="D21" s="71">
        <v>91</v>
      </c>
      <c r="E21" s="75">
        <v>-38</v>
      </c>
      <c r="F21" s="25">
        <v>-41.758241758241759</v>
      </c>
    </row>
    <row r="22" spans="1:6" s="59" customFormat="1" ht="14.25" customHeight="1" x14ac:dyDescent="0.3">
      <c r="A22" s="73" t="s">
        <v>46</v>
      </c>
      <c r="B22" s="21"/>
      <c r="C22" s="316">
        <v>646</v>
      </c>
      <c r="D22" s="71">
        <v>796</v>
      </c>
      <c r="E22" s="75">
        <v>-150</v>
      </c>
      <c r="F22" s="25">
        <v>-18.844221105527641</v>
      </c>
    </row>
    <row r="23" spans="1:6" s="59" customFormat="1" ht="14.25" customHeight="1" x14ac:dyDescent="0.3">
      <c r="A23" s="60" t="s">
        <v>176</v>
      </c>
      <c r="B23" s="21"/>
      <c r="C23" s="316">
        <v>42</v>
      </c>
      <c r="D23" s="61">
        <v>49</v>
      </c>
      <c r="E23" s="75">
        <v>-7</v>
      </c>
      <c r="F23" s="25">
        <v>-14.285714285714285</v>
      </c>
    </row>
    <row r="24" spans="1:6" s="59" customFormat="1" ht="14.25" customHeight="1" x14ac:dyDescent="0.3">
      <c r="A24" s="60" t="s">
        <v>47</v>
      </c>
      <c r="B24" s="21"/>
      <c r="C24" s="316">
        <v>6</v>
      </c>
      <c r="D24" s="61">
        <v>24</v>
      </c>
      <c r="E24" s="75">
        <v>-18</v>
      </c>
      <c r="F24" s="25">
        <v>-75</v>
      </c>
    </row>
    <row r="25" spans="1:6" s="59" customFormat="1" ht="14.25" customHeight="1" x14ac:dyDescent="0.3">
      <c r="A25" s="78" t="s">
        <v>178</v>
      </c>
      <c r="B25" s="77"/>
      <c r="C25" s="316">
        <v>33</v>
      </c>
      <c r="D25" s="71">
        <v>9</v>
      </c>
      <c r="E25" s="75">
        <v>24</v>
      </c>
      <c r="F25" s="25" t="s">
        <v>18</v>
      </c>
    </row>
    <row r="26" spans="1:6" s="59" customFormat="1" ht="14.25" customHeight="1" x14ac:dyDescent="0.3">
      <c r="A26" s="60" t="s">
        <v>48</v>
      </c>
      <c r="B26" s="21"/>
      <c r="C26" s="316">
        <v>33</v>
      </c>
      <c r="D26" s="71">
        <v>65</v>
      </c>
      <c r="E26" s="75">
        <v>-32</v>
      </c>
      <c r="F26" s="25">
        <v>-49.230769230769234</v>
      </c>
    </row>
    <row r="27" spans="1:6" s="59" customFormat="1" ht="14.25" customHeight="1" x14ac:dyDescent="0.3">
      <c r="A27" s="60" t="s">
        <v>49</v>
      </c>
      <c r="B27" s="21"/>
      <c r="C27" s="317">
        <v>104</v>
      </c>
      <c r="D27" s="71">
        <v>125</v>
      </c>
      <c r="E27" s="75">
        <v>-21</v>
      </c>
      <c r="F27" s="25">
        <v>-16.8</v>
      </c>
    </row>
    <row r="28" spans="1:6" s="59" customFormat="1" ht="14.25" customHeight="1" x14ac:dyDescent="0.3">
      <c r="A28" s="63" t="s">
        <v>50</v>
      </c>
      <c r="B28" s="21"/>
      <c r="C28" s="308">
        <v>-3615</v>
      </c>
      <c r="D28" s="68">
        <v>-3911</v>
      </c>
      <c r="E28" s="69">
        <v>296</v>
      </c>
      <c r="F28" s="25">
        <v>7.5683968294553816</v>
      </c>
    </row>
    <row r="29" spans="1:6" s="59" customFormat="1" ht="14.25" customHeight="1" x14ac:dyDescent="0.3">
      <c r="A29" s="63" t="s">
        <v>51</v>
      </c>
      <c r="B29" s="21"/>
      <c r="C29" s="317">
        <v>3068</v>
      </c>
      <c r="D29" s="68">
        <v>4695</v>
      </c>
      <c r="E29" s="69">
        <v>-1627</v>
      </c>
      <c r="F29" s="25">
        <v>-34.653887113951008</v>
      </c>
    </row>
    <row r="30" spans="1:6" s="59" customFormat="1" ht="14.25" customHeight="1" x14ac:dyDescent="0.3">
      <c r="A30" s="79" t="s">
        <v>52</v>
      </c>
      <c r="B30" s="21"/>
      <c r="C30" s="316"/>
      <c r="D30" s="71"/>
      <c r="E30" s="62"/>
      <c r="F30" s="25"/>
    </row>
    <row r="31" spans="1:6" s="59" customFormat="1" ht="14.25" customHeight="1" x14ac:dyDescent="0.3">
      <c r="A31" s="73" t="s">
        <v>53</v>
      </c>
      <c r="B31" s="23"/>
      <c r="C31" s="316">
        <v>4669</v>
      </c>
      <c r="D31" s="71">
        <v>4195</v>
      </c>
      <c r="E31" s="62">
        <v>474</v>
      </c>
      <c r="F31" s="25">
        <v>11.299165673420738</v>
      </c>
    </row>
    <row r="32" spans="1:6" s="59" customFormat="1" ht="14.25" customHeight="1" x14ac:dyDescent="0.3">
      <c r="A32" s="60" t="s">
        <v>54</v>
      </c>
      <c r="B32" s="23"/>
      <c r="C32" s="307">
        <v>-4637</v>
      </c>
      <c r="D32" s="71">
        <v>-5148</v>
      </c>
      <c r="E32" s="62">
        <v>511</v>
      </c>
      <c r="F32" s="25">
        <v>9.9261849261849271</v>
      </c>
    </row>
    <row r="33" spans="1:6" s="59" customFormat="1" ht="14.25" customHeight="1" x14ac:dyDescent="0.3">
      <c r="A33" s="60" t="s">
        <v>55</v>
      </c>
      <c r="B33" s="23"/>
      <c r="C33" s="307">
        <v>-79</v>
      </c>
      <c r="D33" s="71">
        <v>-120</v>
      </c>
      <c r="E33" s="62">
        <v>41</v>
      </c>
      <c r="F33" s="25">
        <v>34.166666666666664</v>
      </c>
    </row>
    <row r="34" spans="1:6" s="59" customFormat="1" ht="14.25" customHeight="1" x14ac:dyDescent="0.3">
      <c r="A34" s="73" t="s">
        <v>56</v>
      </c>
      <c r="B34" s="21"/>
      <c r="C34" s="318">
        <v>0</v>
      </c>
      <c r="D34" s="61">
        <v>-18</v>
      </c>
      <c r="E34" s="62">
        <v>18</v>
      </c>
      <c r="F34" s="25" t="s">
        <v>18</v>
      </c>
    </row>
    <row r="35" spans="1:6" s="59" customFormat="1" ht="14.25" customHeight="1" x14ac:dyDescent="0.3">
      <c r="A35" s="60" t="s">
        <v>57</v>
      </c>
      <c r="B35" s="21"/>
      <c r="C35" s="307">
        <v>-781</v>
      </c>
      <c r="D35" s="71">
        <v>-776</v>
      </c>
      <c r="E35" s="62">
        <v>-5</v>
      </c>
      <c r="F35" s="25">
        <v>-0.64432989690721643</v>
      </c>
    </row>
    <row r="36" spans="1:6" s="59" customFormat="1" ht="14.25" customHeight="1" x14ac:dyDescent="0.3">
      <c r="A36" s="60" t="s">
        <v>179</v>
      </c>
      <c r="B36" s="21"/>
      <c r="C36" s="307">
        <v>-2259</v>
      </c>
      <c r="D36" s="71">
        <v>-3150</v>
      </c>
      <c r="E36" s="62">
        <v>891</v>
      </c>
      <c r="F36" s="25">
        <v>28.285714285714285</v>
      </c>
    </row>
    <row r="37" spans="1:6" s="59" customFormat="1" ht="14.25" customHeight="1" x14ac:dyDescent="0.3">
      <c r="A37" s="60" t="s">
        <v>133</v>
      </c>
      <c r="B37" s="21"/>
      <c r="C37" s="307">
        <v>-1</v>
      </c>
      <c r="D37" s="71">
        <v>2</v>
      </c>
      <c r="E37" s="62">
        <v>-3</v>
      </c>
      <c r="F37" s="25" t="s">
        <v>18</v>
      </c>
    </row>
    <row r="38" spans="1:6" s="59" customFormat="1" ht="14.25" customHeight="1" x14ac:dyDescent="0.3">
      <c r="A38" s="63" t="s">
        <v>58</v>
      </c>
      <c r="B38" s="21"/>
      <c r="C38" s="308">
        <v>-3088</v>
      </c>
      <c r="D38" s="68">
        <v>-5015</v>
      </c>
      <c r="E38" s="69">
        <v>1927</v>
      </c>
      <c r="F38" s="25">
        <v>38.424725822532402</v>
      </c>
    </row>
    <row r="39" spans="1:6" s="59" customFormat="1" ht="14.25" customHeight="1" x14ac:dyDescent="0.3">
      <c r="A39" s="63" t="s">
        <v>180</v>
      </c>
      <c r="B39" s="21"/>
      <c r="C39" s="307">
        <v>-20</v>
      </c>
      <c r="D39" s="80">
        <v>-320</v>
      </c>
      <c r="E39" s="75">
        <v>300</v>
      </c>
      <c r="F39" s="25">
        <v>93.75</v>
      </c>
    </row>
    <row r="40" spans="1:6" s="59" customFormat="1" ht="14.25" customHeight="1" x14ac:dyDescent="0.3">
      <c r="A40" s="73" t="s">
        <v>59</v>
      </c>
      <c r="B40" s="21"/>
      <c r="C40" s="316">
        <v>620</v>
      </c>
      <c r="D40" s="80">
        <v>936</v>
      </c>
      <c r="E40" s="75">
        <v>-316</v>
      </c>
      <c r="F40" s="25">
        <v>-33.760683760683762</v>
      </c>
    </row>
    <row r="41" spans="1:6" s="59" customFormat="1" ht="14.25" customHeight="1" x14ac:dyDescent="0.3">
      <c r="A41" s="60" t="s">
        <v>60</v>
      </c>
      <c r="B41" s="21"/>
      <c r="C41" s="317">
        <v>4</v>
      </c>
      <c r="D41" s="81">
        <v>4</v>
      </c>
      <c r="E41" s="75">
        <v>0</v>
      </c>
      <c r="F41" s="25">
        <v>0</v>
      </c>
    </row>
    <row r="42" spans="1:6" s="59" customFormat="1" ht="14.25" customHeight="1" thickBot="1" x14ac:dyDescent="0.35">
      <c r="A42" s="63" t="s">
        <v>181</v>
      </c>
      <c r="B42" s="21"/>
      <c r="C42" s="319">
        <v>604</v>
      </c>
      <c r="D42" s="82">
        <v>620</v>
      </c>
      <c r="E42" s="83">
        <v>-16</v>
      </c>
      <c r="F42" s="25">
        <v>-2.5806451612903225</v>
      </c>
    </row>
    <row r="43" spans="1:6" ht="15" thickTop="1" x14ac:dyDescent="0.3">
      <c r="F43" s="84"/>
    </row>
    <row r="44" spans="1:6" x14ac:dyDescent="0.3">
      <c r="A44" s="40" t="s">
        <v>220</v>
      </c>
      <c r="C44" s="7"/>
      <c r="F44" s="84"/>
    </row>
    <row r="45" spans="1:6" x14ac:dyDescent="0.3">
      <c r="C45" s="7"/>
      <c r="F45" s="84"/>
    </row>
    <row r="46" spans="1:6" x14ac:dyDescent="0.3">
      <c r="C46" s="7"/>
      <c r="F46" s="84"/>
    </row>
    <row r="47" spans="1:6" x14ac:dyDescent="0.3">
      <c r="C47" s="7"/>
      <c r="F47" s="84"/>
    </row>
    <row r="48" spans="1:6" x14ac:dyDescent="0.3">
      <c r="C48" s="7"/>
      <c r="F48" s="84"/>
    </row>
    <row r="49" spans="3:6" x14ac:dyDescent="0.3">
      <c r="C49" s="7"/>
      <c r="F49" s="84"/>
    </row>
    <row r="50" spans="3:6" x14ac:dyDescent="0.3">
      <c r="C50" s="7"/>
      <c r="F50" s="84"/>
    </row>
    <row r="51" spans="3:6" x14ac:dyDescent="0.3">
      <c r="C51" s="7"/>
      <c r="F51" s="84"/>
    </row>
    <row r="52" spans="3:6" x14ac:dyDescent="0.3">
      <c r="C52" s="7"/>
      <c r="F52" s="84"/>
    </row>
    <row r="53" spans="3:6" x14ac:dyDescent="0.3">
      <c r="C53" s="7"/>
      <c r="F53" s="84"/>
    </row>
    <row r="54" spans="3:6" x14ac:dyDescent="0.3">
      <c r="C54" s="7"/>
      <c r="F54" s="84"/>
    </row>
    <row r="55" spans="3:6" x14ac:dyDescent="0.3">
      <c r="C55" s="7"/>
      <c r="F55" s="84"/>
    </row>
    <row r="56" spans="3:6" x14ac:dyDescent="0.3">
      <c r="C56" s="7"/>
      <c r="F56" s="84"/>
    </row>
    <row r="57" spans="3:6" x14ac:dyDescent="0.3">
      <c r="C57" s="7"/>
      <c r="F57" s="84"/>
    </row>
    <row r="58" spans="3:6" x14ac:dyDescent="0.3">
      <c r="C58" s="7"/>
      <c r="F58" s="84"/>
    </row>
    <row r="59" spans="3:6" x14ac:dyDescent="0.3">
      <c r="C59" s="7"/>
      <c r="F59" s="84"/>
    </row>
    <row r="60" spans="3:6" x14ac:dyDescent="0.3">
      <c r="C60" s="7"/>
      <c r="F60" s="84"/>
    </row>
    <row r="61" spans="3:6" x14ac:dyDescent="0.3">
      <c r="C61" s="7"/>
      <c r="F61" s="84"/>
    </row>
    <row r="62" spans="3:6" x14ac:dyDescent="0.3">
      <c r="F62" s="84"/>
    </row>
    <row r="63" spans="3:6" x14ac:dyDescent="0.3">
      <c r="F63" s="84"/>
    </row>
    <row r="64" spans="3:6" x14ac:dyDescent="0.3">
      <c r="F64" s="84"/>
    </row>
  </sheetData>
  <mergeCells count="1">
    <mergeCell ref="C2:F2"/>
  </mergeCells>
  <conditionalFormatting sqref="D7:D20 A6:A20 A22:A24 C38:D42 C5:C20 A26:A42 C22:D36">
    <cfRule type="cellIs" dxfId="2" priority="4" operator="equal">
      <formula>"correct"</formula>
    </cfRule>
  </conditionalFormatting>
  <conditionalFormatting sqref="C21:D21 A21">
    <cfRule type="cellIs" dxfId="1" priority="2" operator="equal">
      <formula>"correct"</formula>
    </cfRule>
  </conditionalFormatting>
  <conditionalFormatting sqref="C37:D37">
    <cfRule type="cellIs" dxfId="0" priority="1" operator="equal">
      <formula>"correct"</formula>
    </cfRule>
  </conditionalFormatting>
  <pageMargins left="0.25" right="0.25" top="0.75" bottom="0.75" header="0.3" footer="0.3"/>
  <pageSetup paperSize="9" scale="84" orientation="portrait" r:id="rId1"/>
  <customProperties>
    <customPr name="SheetOption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F78"/>
  <sheetViews>
    <sheetView workbookViewId="0"/>
  </sheetViews>
  <sheetFormatPr defaultColWidth="9.109375" defaultRowHeight="13.2" x14ac:dyDescent="0.25"/>
  <cols>
    <col min="1" max="1" width="39.44140625" style="6" customWidth="1"/>
    <col min="2" max="2" width="9.109375" style="6"/>
    <col min="3" max="3" width="12.44140625" style="6" bestFit="1" customWidth="1"/>
    <col min="4" max="4" width="10.5546875" style="6" customWidth="1"/>
    <col min="5" max="16384" width="9.109375" style="6"/>
  </cols>
  <sheetData>
    <row r="1" spans="1:6" s="2" customFormat="1" x14ac:dyDescent="0.25">
      <c r="A1" s="10" t="s">
        <v>282</v>
      </c>
      <c r="B1" s="11"/>
      <c r="C1" s="12"/>
      <c r="D1" s="12"/>
      <c r="E1" s="12"/>
      <c r="F1" s="13"/>
    </row>
    <row r="2" spans="1:6" s="2" customFormat="1" ht="14.4" customHeight="1" x14ac:dyDescent="0.25">
      <c r="A2" s="14"/>
      <c r="B2" s="15"/>
      <c r="C2" s="391" t="s">
        <v>283</v>
      </c>
      <c r="D2" s="391"/>
      <c r="E2" s="358"/>
      <c r="F2" s="358"/>
    </row>
    <row r="3" spans="1:6" s="2" customFormat="1" ht="15.6" x14ac:dyDescent="0.25">
      <c r="A3" s="41"/>
      <c r="B3" s="17"/>
      <c r="C3" s="382" t="s">
        <v>130</v>
      </c>
      <c r="D3" s="388" t="s">
        <v>182</v>
      </c>
      <c r="E3" s="304" t="s">
        <v>32</v>
      </c>
      <c r="F3" s="304" t="s">
        <v>32</v>
      </c>
    </row>
    <row r="4" spans="1:6" s="2" customFormat="1" ht="15.6" x14ac:dyDescent="0.25">
      <c r="A4" s="41"/>
      <c r="B4" s="17"/>
      <c r="C4" s="300"/>
      <c r="D4" s="304" t="s">
        <v>183</v>
      </c>
      <c r="E4" s="392"/>
      <c r="F4" s="393"/>
    </row>
    <row r="5" spans="1:6" s="2" customFormat="1" x14ac:dyDescent="0.25">
      <c r="A5" s="51"/>
      <c r="B5" s="19"/>
      <c r="C5" s="301" t="s">
        <v>190</v>
      </c>
      <c r="D5" s="302" t="s">
        <v>190</v>
      </c>
      <c r="E5" s="302" t="s">
        <v>190</v>
      </c>
      <c r="F5" s="303" t="s">
        <v>61</v>
      </c>
    </row>
    <row r="6" spans="1:6" x14ac:dyDescent="0.25">
      <c r="A6" s="31" t="s">
        <v>284</v>
      </c>
      <c r="B6" s="8"/>
      <c r="C6" s="320"/>
      <c r="D6" s="8"/>
      <c r="E6" s="8"/>
      <c r="F6" s="8"/>
    </row>
    <row r="7" spans="1:6" x14ac:dyDescent="0.25">
      <c r="A7" s="23" t="s">
        <v>285</v>
      </c>
      <c r="B7" s="8"/>
      <c r="C7" s="307">
        <v>604</v>
      </c>
      <c r="D7" s="24">
        <v>629</v>
      </c>
      <c r="E7" s="24">
        <v>-25</v>
      </c>
      <c r="F7" s="25">
        <v>-3.9745627980922098</v>
      </c>
    </row>
    <row r="8" spans="1:6" x14ac:dyDescent="0.25">
      <c r="A8" s="23" t="s">
        <v>286</v>
      </c>
      <c r="B8" s="8"/>
      <c r="C8" s="307">
        <v>5392</v>
      </c>
      <c r="D8" s="24">
        <v>5500</v>
      </c>
      <c r="E8" s="24">
        <v>-108</v>
      </c>
      <c r="F8" s="25">
        <v>-1.9636363636363636</v>
      </c>
    </row>
    <row r="9" spans="1:6" x14ac:dyDescent="0.25">
      <c r="A9" s="23" t="s">
        <v>287</v>
      </c>
      <c r="B9" s="8"/>
      <c r="C9" s="307">
        <v>95</v>
      </c>
      <c r="D9" s="24">
        <v>69</v>
      </c>
      <c r="E9" s="24">
        <v>26</v>
      </c>
      <c r="F9" s="25">
        <v>37.681159420289859</v>
      </c>
    </row>
    <row r="10" spans="1:6" x14ac:dyDescent="0.25">
      <c r="A10" s="23" t="s">
        <v>288</v>
      </c>
      <c r="B10" s="8"/>
      <c r="C10" s="307">
        <v>448</v>
      </c>
      <c r="D10" s="24">
        <v>492</v>
      </c>
      <c r="E10" s="24">
        <v>-44</v>
      </c>
      <c r="F10" s="25">
        <v>-8.9430894308943092</v>
      </c>
    </row>
    <row r="11" spans="1:6" x14ac:dyDescent="0.25">
      <c r="A11" s="23" t="s">
        <v>289</v>
      </c>
      <c r="B11" s="8"/>
      <c r="C11" s="307">
        <v>179</v>
      </c>
      <c r="D11" s="24">
        <v>75</v>
      </c>
      <c r="E11" s="24">
        <v>104</v>
      </c>
      <c r="F11" s="25" t="s">
        <v>18</v>
      </c>
    </row>
    <row r="12" spans="1:6" x14ac:dyDescent="0.25">
      <c r="A12" s="23" t="s">
        <v>290</v>
      </c>
      <c r="B12" s="8"/>
      <c r="C12" s="307">
        <v>7</v>
      </c>
      <c r="D12" s="24">
        <v>6</v>
      </c>
      <c r="E12" s="24">
        <v>1</v>
      </c>
      <c r="F12" s="25">
        <v>16.666666666666664</v>
      </c>
    </row>
    <row r="13" spans="1:6" x14ac:dyDescent="0.25">
      <c r="A13" s="23" t="s">
        <v>291</v>
      </c>
      <c r="B13" s="8"/>
      <c r="C13" s="307">
        <v>457</v>
      </c>
      <c r="D13" s="24">
        <v>431</v>
      </c>
      <c r="E13" s="24">
        <v>26</v>
      </c>
      <c r="F13" s="25">
        <v>6.0324825986078885</v>
      </c>
    </row>
    <row r="14" spans="1:6" x14ac:dyDescent="0.25">
      <c r="A14" s="23" t="s">
        <v>292</v>
      </c>
      <c r="B14" s="8"/>
      <c r="C14" s="307">
        <v>121</v>
      </c>
      <c r="D14" s="271">
        <v>0</v>
      </c>
      <c r="E14" s="24">
        <v>121</v>
      </c>
      <c r="F14" s="25" t="s">
        <v>18</v>
      </c>
    </row>
    <row r="15" spans="1:6" x14ac:dyDescent="0.25">
      <c r="A15" s="10" t="s">
        <v>293</v>
      </c>
      <c r="B15" s="8"/>
      <c r="C15" s="308">
        <v>7303</v>
      </c>
      <c r="D15" s="28">
        <v>7202</v>
      </c>
      <c r="E15" s="28">
        <v>101</v>
      </c>
      <c r="F15" s="25">
        <v>1.4023882254929187</v>
      </c>
    </row>
    <row r="16" spans="1:6" x14ac:dyDescent="0.25">
      <c r="A16" s="31" t="s">
        <v>294</v>
      </c>
      <c r="B16" s="8"/>
      <c r="C16" s="307"/>
      <c r="D16" s="24"/>
      <c r="E16" s="24"/>
      <c r="F16" s="25"/>
    </row>
    <row r="17" spans="1:6" x14ac:dyDescent="0.25">
      <c r="A17" s="23" t="s">
        <v>286</v>
      </c>
      <c r="B17" s="8"/>
      <c r="C17" s="307">
        <v>780</v>
      </c>
      <c r="D17" s="24">
        <v>729</v>
      </c>
      <c r="E17" s="24">
        <v>51</v>
      </c>
      <c r="F17" s="25">
        <v>6.9958847736625511</v>
      </c>
    </row>
    <row r="18" spans="1:6" x14ac:dyDescent="0.25">
      <c r="A18" s="23" t="s">
        <v>287</v>
      </c>
      <c r="B18" s="8"/>
      <c r="C18" s="307">
        <v>1232</v>
      </c>
      <c r="D18" s="24">
        <v>1180</v>
      </c>
      <c r="E18" s="24">
        <v>52</v>
      </c>
      <c r="F18" s="25">
        <v>4.406779661016949</v>
      </c>
    </row>
    <row r="19" spans="1:6" x14ac:dyDescent="0.25">
      <c r="A19" s="23" t="s">
        <v>288</v>
      </c>
      <c r="B19" s="8"/>
      <c r="C19" s="307">
        <v>35</v>
      </c>
      <c r="D19" s="24">
        <v>19</v>
      </c>
      <c r="E19" s="24">
        <v>16</v>
      </c>
      <c r="F19" s="25">
        <v>84.210526315789465</v>
      </c>
    </row>
    <row r="20" spans="1:6" x14ac:dyDescent="0.25">
      <c r="A20" s="23" t="s">
        <v>295</v>
      </c>
      <c r="B20" s="8"/>
      <c r="C20" s="307">
        <v>1298</v>
      </c>
      <c r="D20" s="24">
        <v>1237</v>
      </c>
      <c r="E20" s="24">
        <v>61</v>
      </c>
      <c r="F20" s="25">
        <v>4.9312853678253843</v>
      </c>
    </row>
    <row r="21" spans="1:6" x14ac:dyDescent="0.25">
      <c r="A21" s="23" t="s">
        <v>296</v>
      </c>
      <c r="B21" s="8"/>
      <c r="C21" s="307">
        <v>25</v>
      </c>
      <c r="D21" s="24">
        <v>36</v>
      </c>
      <c r="E21" s="24">
        <v>-11</v>
      </c>
      <c r="F21" s="25">
        <v>-30.555555555555557</v>
      </c>
    </row>
    <row r="22" spans="1:6" x14ac:dyDescent="0.25">
      <c r="A22" s="23" t="s">
        <v>297</v>
      </c>
      <c r="B22" s="8"/>
      <c r="C22" s="307">
        <v>22332</v>
      </c>
      <c r="D22" s="24">
        <v>22108</v>
      </c>
      <c r="E22" s="24">
        <v>224</v>
      </c>
      <c r="F22" s="25">
        <v>1.0132078885471323</v>
      </c>
    </row>
    <row r="23" spans="1:6" x14ac:dyDescent="0.25">
      <c r="A23" s="23" t="s">
        <v>298</v>
      </c>
      <c r="B23" s="8"/>
      <c r="C23" s="307">
        <v>7210</v>
      </c>
      <c r="D23" s="24">
        <v>7922</v>
      </c>
      <c r="E23" s="24">
        <v>-712</v>
      </c>
      <c r="F23" s="25">
        <v>-8.9876293865185559</v>
      </c>
    </row>
    <row r="24" spans="1:6" x14ac:dyDescent="0.25">
      <c r="A24" s="23" t="s">
        <v>289</v>
      </c>
      <c r="B24" s="8"/>
      <c r="C24" s="307">
        <v>2083</v>
      </c>
      <c r="D24" s="24">
        <v>1897</v>
      </c>
      <c r="E24" s="24">
        <v>186</v>
      </c>
      <c r="F24" s="25">
        <v>9.8049551924090661</v>
      </c>
    </row>
    <row r="25" spans="1:6" x14ac:dyDescent="0.25">
      <c r="A25" s="23" t="s">
        <v>299</v>
      </c>
      <c r="B25" s="8"/>
      <c r="C25" s="307">
        <v>59</v>
      </c>
      <c r="D25" s="24">
        <v>54</v>
      </c>
      <c r="E25" s="24">
        <v>5</v>
      </c>
      <c r="F25" s="25">
        <v>9.2592592592592595</v>
      </c>
    </row>
    <row r="26" spans="1:6" x14ac:dyDescent="0.25">
      <c r="A26" s="23" t="s">
        <v>300</v>
      </c>
      <c r="B26" s="8"/>
      <c r="C26" s="307">
        <v>232</v>
      </c>
      <c r="D26" s="24">
        <v>250</v>
      </c>
      <c r="E26" s="24">
        <v>-18</v>
      </c>
      <c r="F26" s="25">
        <v>-7.1999999999999993</v>
      </c>
    </row>
    <row r="27" spans="1:6" x14ac:dyDescent="0.25">
      <c r="A27" s="10" t="s">
        <v>301</v>
      </c>
      <c r="B27" s="8"/>
      <c r="C27" s="308">
        <v>35286</v>
      </c>
      <c r="D27" s="28">
        <v>35432</v>
      </c>
      <c r="E27" s="28">
        <v>-146</v>
      </c>
      <c r="F27" s="25">
        <v>-0.41205689771957554</v>
      </c>
    </row>
    <row r="28" spans="1:6" x14ac:dyDescent="0.25">
      <c r="A28" s="10" t="s">
        <v>302</v>
      </c>
      <c r="B28" s="8"/>
      <c r="C28" s="308">
        <v>42589</v>
      </c>
      <c r="D28" s="28">
        <v>42634</v>
      </c>
      <c r="E28" s="28">
        <v>-45</v>
      </c>
      <c r="F28" s="25">
        <v>-0.10554956138293381</v>
      </c>
    </row>
    <row r="29" spans="1:6" x14ac:dyDescent="0.25">
      <c r="A29" s="31" t="s">
        <v>303</v>
      </c>
      <c r="B29" s="8"/>
      <c r="C29" s="321"/>
      <c r="D29" s="91"/>
      <c r="E29" s="91"/>
      <c r="F29" s="25"/>
    </row>
    <row r="30" spans="1:6" x14ac:dyDescent="0.25">
      <c r="A30" s="23" t="s">
        <v>304</v>
      </c>
      <c r="B30" s="8"/>
      <c r="C30" s="307">
        <v>4528</v>
      </c>
      <c r="D30" s="24">
        <v>4528</v>
      </c>
      <c r="E30" s="271">
        <v>0</v>
      </c>
      <c r="F30" s="387">
        <v>0</v>
      </c>
    </row>
    <row r="31" spans="1:6" x14ac:dyDescent="0.25">
      <c r="A31" s="23" t="s">
        <v>305</v>
      </c>
      <c r="B31" s="8"/>
      <c r="C31" s="307">
        <v>804</v>
      </c>
      <c r="D31" s="24">
        <v>868</v>
      </c>
      <c r="E31" s="24">
        <v>-64</v>
      </c>
      <c r="F31" s="25">
        <v>-7.3732718894009217</v>
      </c>
    </row>
    <row r="32" spans="1:6" x14ac:dyDescent="0.25">
      <c r="A32" s="23" t="s">
        <v>306</v>
      </c>
      <c r="B32" s="8"/>
      <c r="C32" s="307">
        <v>103</v>
      </c>
      <c r="D32" s="24">
        <v>89</v>
      </c>
      <c r="E32" s="24">
        <v>14</v>
      </c>
      <c r="F32" s="25">
        <v>15.730337078651685</v>
      </c>
    </row>
    <row r="33" spans="1:6" x14ac:dyDescent="0.25">
      <c r="A33" s="23" t="s">
        <v>172</v>
      </c>
      <c r="B33" s="8"/>
      <c r="C33" s="307">
        <v>2222</v>
      </c>
      <c r="D33" s="24">
        <v>1635</v>
      </c>
      <c r="E33" s="24">
        <v>587</v>
      </c>
      <c r="F33" s="25">
        <v>35.90214067278287</v>
      </c>
    </row>
    <row r="34" spans="1:6" x14ac:dyDescent="0.25">
      <c r="A34" s="23" t="s">
        <v>307</v>
      </c>
      <c r="B34" s="8"/>
      <c r="C34" s="307">
        <v>57</v>
      </c>
      <c r="D34" s="24">
        <v>1</v>
      </c>
      <c r="E34" s="24">
        <v>56</v>
      </c>
      <c r="F34" s="25" t="s">
        <v>18</v>
      </c>
    </row>
    <row r="35" spans="1:6" x14ac:dyDescent="0.25">
      <c r="A35" s="23" t="s">
        <v>308</v>
      </c>
      <c r="B35" s="8"/>
      <c r="C35" s="307">
        <v>103</v>
      </c>
      <c r="D35" s="24">
        <v>132</v>
      </c>
      <c r="E35" s="24">
        <v>-29</v>
      </c>
      <c r="F35" s="25">
        <v>-21.969696969696969</v>
      </c>
    </row>
    <row r="36" spans="1:6" x14ac:dyDescent="0.25">
      <c r="A36" s="23" t="s">
        <v>309</v>
      </c>
      <c r="B36" s="8"/>
      <c r="C36" s="307">
        <v>1657</v>
      </c>
      <c r="D36" s="24">
        <v>1532</v>
      </c>
      <c r="E36" s="24">
        <v>125</v>
      </c>
      <c r="F36" s="25">
        <v>8.1592689295039165</v>
      </c>
    </row>
    <row r="37" spans="1:6" x14ac:dyDescent="0.25">
      <c r="A37" s="23" t="s">
        <v>310</v>
      </c>
      <c r="B37" s="8"/>
      <c r="C37" s="307">
        <v>79</v>
      </c>
      <c r="D37" s="271">
        <v>0</v>
      </c>
      <c r="E37" s="24">
        <v>79</v>
      </c>
      <c r="F37" s="25" t="s">
        <v>18</v>
      </c>
    </row>
    <row r="38" spans="1:6" x14ac:dyDescent="0.25">
      <c r="A38" s="10" t="s">
        <v>311</v>
      </c>
      <c r="B38" s="8"/>
      <c r="C38" s="308">
        <v>9553</v>
      </c>
      <c r="D38" s="28">
        <v>8785</v>
      </c>
      <c r="E38" s="28">
        <v>768</v>
      </c>
      <c r="F38" s="25">
        <v>8.7421741605008538</v>
      </c>
    </row>
    <row r="39" spans="1:6" x14ac:dyDescent="0.25">
      <c r="A39" s="31" t="s">
        <v>312</v>
      </c>
      <c r="B39" s="8"/>
      <c r="C39" s="307"/>
      <c r="D39" s="24"/>
      <c r="E39" s="24"/>
      <c r="F39" s="25"/>
    </row>
    <row r="40" spans="1:6" x14ac:dyDescent="0.25">
      <c r="A40" s="23" t="s">
        <v>313</v>
      </c>
      <c r="B40" s="8"/>
      <c r="C40" s="307">
        <v>68</v>
      </c>
      <c r="D40" s="24">
        <v>65</v>
      </c>
      <c r="E40" s="24">
        <v>3</v>
      </c>
      <c r="F40" s="25">
        <v>4.6153846153846159</v>
      </c>
    </row>
    <row r="41" spans="1:6" x14ac:dyDescent="0.25">
      <c r="A41" s="23" t="s">
        <v>305</v>
      </c>
      <c r="B41" s="8"/>
      <c r="C41" s="307">
        <v>158</v>
      </c>
      <c r="D41" s="24">
        <v>157</v>
      </c>
      <c r="E41" s="24">
        <v>1</v>
      </c>
      <c r="F41" s="25">
        <v>0.63694267515923575</v>
      </c>
    </row>
    <row r="42" spans="1:6" x14ac:dyDescent="0.25">
      <c r="A42" s="23" t="s">
        <v>306</v>
      </c>
      <c r="B42" s="8"/>
      <c r="C42" s="307">
        <v>158</v>
      </c>
      <c r="D42" s="24">
        <v>168</v>
      </c>
      <c r="E42" s="24">
        <v>-10</v>
      </c>
      <c r="F42" s="25">
        <v>-5.9523809523809517</v>
      </c>
    </row>
    <row r="43" spans="1:6" x14ac:dyDescent="0.25">
      <c r="A43" s="23" t="s">
        <v>172</v>
      </c>
      <c r="B43" s="8"/>
      <c r="C43" s="307">
        <v>15031</v>
      </c>
      <c r="D43" s="24">
        <v>15316</v>
      </c>
      <c r="E43" s="24">
        <v>-285</v>
      </c>
      <c r="F43" s="25">
        <v>-1.860799164272656</v>
      </c>
    </row>
    <row r="44" spans="1:6" x14ac:dyDescent="0.25">
      <c r="A44" s="23" t="s">
        <v>307</v>
      </c>
      <c r="B44" s="8"/>
      <c r="C44" s="307">
        <v>283</v>
      </c>
      <c r="D44" s="24">
        <v>388</v>
      </c>
      <c r="E44" s="24">
        <v>-105</v>
      </c>
      <c r="F44" s="25">
        <v>-27.061855670103093</v>
      </c>
    </row>
    <row r="45" spans="1:6" x14ac:dyDescent="0.25">
      <c r="A45" s="23" t="s">
        <v>314</v>
      </c>
      <c r="B45" s="8"/>
      <c r="C45" s="307">
        <v>1529</v>
      </c>
      <c r="D45" s="24">
        <v>1511</v>
      </c>
      <c r="E45" s="24">
        <v>18</v>
      </c>
      <c r="F45" s="25">
        <v>1.1912640635340834</v>
      </c>
    </row>
    <row r="46" spans="1:6" x14ac:dyDescent="0.25">
      <c r="A46" s="23" t="s">
        <v>315</v>
      </c>
      <c r="B46" s="8"/>
      <c r="C46" s="307">
        <v>8</v>
      </c>
      <c r="D46" s="24">
        <v>7</v>
      </c>
      <c r="E46" s="24">
        <v>1</v>
      </c>
      <c r="F46" s="25">
        <v>14.285714285714285</v>
      </c>
    </row>
    <row r="47" spans="1:6" x14ac:dyDescent="0.25">
      <c r="A47" s="23" t="s">
        <v>309</v>
      </c>
      <c r="B47" s="8"/>
      <c r="C47" s="307">
        <v>1271</v>
      </c>
      <c r="D47" s="24">
        <v>1681</v>
      </c>
      <c r="E47" s="24">
        <v>-410</v>
      </c>
      <c r="F47" s="25">
        <v>-24.390243902439025</v>
      </c>
    </row>
    <row r="48" spans="1:6" x14ac:dyDescent="0.25">
      <c r="A48" s="10" t="s">
        <v>316</v>
      </c>
      <c r="B48" s="8"/>
      <c r="C48" s="308">
        <v>18506</v>
      </c>
      <c r="D48" s="28">
        <v>19293</v>
      </c>
      <c r="E48" s="28">
        <v>-787</v>
      </c>
      <c r="F48" s="25">
        <v>-4.0791997097392834</v>
      </c>
    </row>
    <row r="49" spans="1:6" x14ac:dyDescent="0.25">
      <c r="A49" s="10" t="s">
        <v>317</v>
      </c>
      <c r="B49" s="8"/>
      <c r="C49" s="308">
        <v>28059</v>
      </c>
      <c r="D49" s="28">
        <v>28078</v>
      </c>
      <c r="E49" s="28">
        <v>-19</v>
      </c>
      <c r="F49" s="25">
        <v>-6.7668637367333861E-2</v>
      </c>
    </row>
    <row r="50" spans="1:6" ht="13.8" thickBot="1" x14ac:dyDescent="0.3">
      <c r="A50" s="10" t="s">
        <v>318</v>
      </c>
      <c r="B50" s="8"/>
      <c r="C50" s="312">
        <v>14530</v>
      </c>
      <c r="D50" s="29">
        <v>14556</v>
      </c>
      <c r="E50" s="29">
        <v>-26</v>
      </c>
      <c r="F50" s="25">
        <v>-0.17862050013740038</v>
      </c>
    </row>
    <row r="51" spans="1:6" ht="13.8" thickTop="1" x14ac:dyDescent="0.25">
      <c r="A51" s="23"/>
      <c r="B51" s="8"/>
      <c r="C51" s="307"/>
      <c r="D51" s="91"/>
      <c r="E51" s="91"/>
      <c r="F51" s="8"/>
    </row>
    <row r="52" spans="1:6" x14ac:dyDescent="0.25">
      <c r="A52" s="31" t="s">
        <v>319</v>
      </c>
      <c r="B52" s="8"/>
      <c r="C52" s="307"/>
      <c r="D52" s="91"/>
      <c r="E52" s="91"/>
      <c r="F52" s="8"/>
    </row>
    <row r="53" spans="1:6" customFormat="1" ht="14.4" x14ac:dyDescent="0.3">
      <c r="A53" s="23" t="s">
        <v>320</v>
      </c>
      <c r="B53" s="8"/>
      <c r="C53" s="307">
        <v>4447</v>
      </c>
      <c r="D53" s="24">
        <v>4428</v>
      </c>
      <c r="E53" s="24">
        <v>19</v>
      </c>
      <c r="F53" s="25">
        <v>0.42908762420957541</v>
      </c>
    </row>
    <row r="54" spans="1:6" customFormat="1" ht="14.4" x14ac:dyDescent="0.3">
      <c r="A54" s="23" t="s">
        <v>321</v>
      </c>
      <c r="B54" s="8"/>
      <c r="C54" s="307">
        <v>-58</v>
      </c>
      <c r="D54" s="24">
        <v>-131</v>
      </c>
      <c r="E54" s="24">
        <v>73</v>
      </c>
      <c r="F54" s="25">
        <v>55.725190839694662</v>
      </c>
    </row>
    <row r="55" spans="1:6" customFormat="1" ht="14.4" x14ac:dyDescent="0.3">
      <c r="A55" s="23" t="s">
        <v>322</v>
      </c>
      <c r="B55" s="8"/>
      <c r="C55" s="307">
        <v>10160</v>
      </c>
      <c r="D55" s="24">
        <v>10272</v>
      </c>
      <c r="E55" s="24">
        <v>-112</v>
      </c>
      <c r="F55" s="25">
        <v>-1.0903426791277258</v>
      </c>
    </row>
    <row r="56" spans="1:6" x14ac:dyDescent="0.25">
      <c r="A56" s="10" t="s">
        <v>323</v>
      </c>
      <c r="B56" s="8"/>
      <c r="C56" s="311">
        <v>14549</v>
      </c>
      <c r="D56" s="26">
        <v>14569</v>
      </c>
      <c r="E56" s="26">
        <v>-20</v>
      </c>
      <c r="F56" s="25">
        <v>-0.1372777815910495</v>
      </c>
    </row>
    <row r="57" spans="1:6" x14ac:dyDescent="0.25">
      <c r="A57" s="23" t="s">
        <v>324</v>
      </c>
      <c r="B57" s="8"/>
      <c r="C57" s="307">
        <v>-19</v>
      </c>
      <c r="D57" s="24">
        <v>-13</v>
      </c>
      <c r="E57" s="24">
        <v>-6</v>
      </c>
      <c r="F57" s="25">
        <v>-46.153846153846153</v>
      </c>
    </row>
    <row r="58" spans="1:6" ht="13.8" thickBot="1" x14ac:dyDescent="0.3">
      <c r="A58" s="10" t="s">
        <v>325</v>
      </c>
      <c r="B58" s="8"/>
      <c r="C58" s="312">
        <v>14530</v>
      </c>
      <c r="D58" s="29">
        <v>14556</v>
      </c>
      <c r="E58" s="29">
        <v>-26</v>
      </c>
      <c r="F58" s="25">
        <v>-0.17862050013740038</v>
      </c>
    </row>
    <row r="59" spans="1:6" ht="13.8" thickTop="1" x14ac:dyDescent="0.25">
      <c r="A59" s="10"/>
      <c r="B59" s="8"/>
      <c r="C59" s="307"/>
      <c r="D59" s="24"/>
      <c r="E59" s="24"/>
      <c r="F59" s="25"/>
    </row>
    <row r="60" spans="1:6" x14ac:dyDescent="0.25">
      <c r="A60" s="40"/>
      <c r="B60" s="8"/>
      <c r="C60" s="307"/>
      <c r="D60" s="24"/>
      <c r="E60" s="24"/>
      <c r="F60" s="25"/>
    </row>
    <row r="61" spans="1:6" x14ac:dyDescent="0.25">
      <c r="A61" s="40"/>
      <c r="B61" s="8"/>
      <c r="C61" s="307"/>
      <c r="D61" s="24"/>
      <c r="E61" s="24"/>
      <c r="F61" s="25"/>
    </row>
    <row r="62" spans="1:6" x14ac:dyDescent="0.25">
      <c r="A62" s="23"/>
      <c r="B62" s="8"/>
      <c r="C62" s="307"/>
      <c r="D62" s="24"/>
      <c r="E62" s="24"/>
      <c r="F62" s="25"/>
    </row>
    <row r="63" spans="1:6" x14ac:dyDescent="0.25">
      <c r="A63" s="23" t="s">
        <v>326</v>
      </c>
      <c r="B63" s="8"/>
      <c r="C63" s="307">
        <v>15331</v>
      </c>
      <c r="D63" s="24">
        <v>15368</v>
      </c>
      <c r="E63" s="24">
        <v>-37</v>
      </c>
      <c r="F63" s="25">
        <v>-0.24076002082248829</v>
      </c>
    </row>
    <row r="64" spans="1:6" x14ac:dyDescent="0.25">
      <c r="A64" s="23" t="s">
        <v>327</v>
      </c>
      <c r="B64" s="8"/>
      <c r="C64" s="307">
        <v>14727</v>
      </c>
      <c r="D64" s="24">
        <v>14739</v>
      </c>
      <c r="E64" s="24">
        <v>-12</v>
      </c>
      <c r="F64" s="25">
        <v>-8.1416649704864646E-2</v>
      </c>
    </row>
    <row r="65" spans="1:6" ht="15.6" x14ac:dyDescent="0.25">
      <c r="A65" s="23" t="s">
        <v>171</v>
      </c>
      <c r="B65" s="8"/>
      <c r="C65" s="322">
        <v>10.517786561264822</v>
      </c>
      <c r="D65" s="269">
        <v>13.987654320987655</v>
      </c>
      <c r="E65" s="92">
        <v>-3.4698677597228329</v>
      </c>
      <c r="F65" s="25">
        <v>-24.806645060683977</v>
      </c>
    </row>
    <row r="66" spans="1:6" x14ac:dyDescent="0.25">
      <c r="A66" s="23" t="s">
        <v>328</v>
      </c>
      <c r="B66" s="8"/>
      <c r="C66" s="322">
        <v>1.8</v>
      </c>
      <c r="D66" s="269">
        <v>1.5</v>
      </c>
      <c r="E66" s="92">
        <v>0.30000000000000004</v>
      </c>
      <c r="F66" s="25">
        <v>20.000000000000004</v>
      </c>
    </row>
    <row r="67" spans="1:6" x14ac:dyDescent="0.25">
      <c r="A67" s="23" t="s">
        <v>62</v>
      </c>
      <c r="B67" s="8"/>
      <c r="C67" s="323">
        <v>8.7999999999999995E-2</v>
      </c>
      <c r="D67" s="33">
        <v>0.13800000000000001</v>
      </c>
      <c r="E67" s="92"/>
      <c r="F67" s="34">
        <v>-5.0000000000000018</v>
      </c>
    </row>
    <row r="68" spans="1:6" x14ac:dyDescent="0.25">
      <c r="A68" s="23" t="s">
        <v>63</v>
      </c>
      <c r="B68" s="8"/>
      <c r="C68" s="323">
        <v>0.14799999999999999</v>
      </c>
      <c r="D68" s="33">
        <v>0.25</v>
      </c>
      <c r="E68" s="92"/>
      <c r="F68" s="34">
        <v>-10.200000000000001</v>
      </c>
    </row>
    <row r="69" spans="1:6" x14ac:dyDescent="0.25">
      <c r="A69" s="23" t="s">
        <v>64</v>
      </c>
      <c r="B69" s="8"/>
      <c r="C69" s="323">
        <v>0.126</v>
      </c>
      <c r="D69" s="33">
        <v>0.19500000000000001</v>
      </c>
      <c r="E69" s="92"/>
      <c r="F69" s="34">
        <v>-6.9</v>
      </c>
    </row>
    <row r="70" spans="1:6" x14ac:dyDescent="0.25">
      <c r="A70" s="23" t="s">
        <v>65</v>
      </c>
      <c r="B70" s="8"/>
      <c r="C70" s="323">
        <v>8.7999999999999995E-2</v>
      </c>
      <c r="D70" s="33">
        <v>0.13500000000000001</v>
      </c>
      <c r="E70" s="92"/>
      <c r="F70" s="34">
        <v>-4.7000000000000011</v>
      </c>
    </row>
    <row r="71" spans="1:6" x14ac:dyDescent="0.25">
      <c r="A71" s="23" t="s">
        <v>66</v>
      </c>
      <c r="B71" s="8"/>
      <c r="C71" s="323">
        <v>0.503</v>
      </c>
      <c r="D71" s="33">
        <v>0.502</v>
      </c>
      <c r="E71" s="92"/>
      <c r="F71" s="34">
        <v>0.10000000000000009</v>
      </c>
    </row>
    <row r="72" spans="1:6" x14ac:dyDescent="0.25">
      <c r="A72" s="40"/>
      <c r="B72" s="8"/>
      <c r="C72" s="33"/>
      <c r="D72" s="33"/>
      <c r="E72" s="1"/>
      <c r="F72" s="34"/>
    </row>
    <row r="73" spans="1:6" x14ac:dyDescent="0.25">
      <c r="A73" s="38" t="s">
        <v>120</v>
      </c>
      <c r="B73" s="8"/>
      <c r="C73" s="279"/>
      <c r="D73" s="33"/>
      <c r="E73" s="1"/>
      <c r="F73" s="34"/>
    </row>
    <row r="74" spans="1:6" x14ac:dyDescent="0.25">
      <c r="A74" s="38" t="s">
        <v>122</v>
      </c>
      <c r="B74" s="8"/>
      <c r="C74" s="279"/>
      <c r="D74" s="33"/>
      <c r="E74" s="1"/>
      <c r="F74" s="34"/>
    </row>
    <row r="75" spans="1:6" x14ac:dyDescent="0.25">
      <c r="A75" s="40" t="s">
        <v>329</v>
      </c>
      <c r="B75" s="93"/>
      <c r="C75" s="8"/>
      <c r="D75" s="8"/>
      <c r="E75" s="8"/>
      <c r="F75" s="8"/>
    </row>
    <row r="76" spans="1:6" x14ac:dyDescent="0.25">
      <c r="A76" s="40" t="s">
        <v>220</v>
      </c>
      <c r="B76" s="93"/>
      <c r="C76" s="8"/>
      <c r="D76" s="8"/>
      <c r="E76" s="8"/>
      <c r="F76" s="8"/>
    </row>
    <row r="77" spans="1:6" x14ac:dyDescent="0.25">
      <c r="A77" s="8"/>
      <c r="B77" s="8"/>
      <c r="C77" s="94"/>
      <c r="D77" s="8"/>
      <c r="E77" s="8"/>
      <c r="F77" s="8"/>
    </row>
    <row r="78" spans="1:6" x14ac:dyDescent="0.25">
      <c r="A78" s="8"/>
      <c r="B78" s="8"/>
      <c r="C78" s="8"/>
      <c r="D78" s="8"/>
      <c r="E78" s="8"/>
      <c r="F78" s="8"/>
    </row>
  </sheetData>
  <mergeCells count="2">
    <mergeCell ref="E4:F4"/>
    <mergeCell ref="C2:D2"/>
  </mergeCells>
  <pageMargins left="0.7" right="0.7" top="0.75" bottom="0.75" header="0.3" footer="0.3"/>
  <pageSetup paperSize="9" scale="69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I65"/>
  <sheetViews>
    <sheetView zoomScaleNormal="100" workbookViewId="0"/>
  </sheetViews>
  <sheetFormatPr defaultColWidth="9.109375" defaultRowHeight="13.2" x14ac:dyDescent="0.25"/>
  <cols>
    <col min="1" max="1" width="49.44140625" style="2" customWidth="1"/>
    <col min="2" max="2" width="3.109375" style="2" customWidth="1"/>
    <col min="3" max="4" width="10.33203125" style="2" customWidth="1"/>
    <col min="5" max="5" width="9.44140625" style="2" customWidth="1"/>
    <col min="6" max="6" width="13.88671875" style="2" bestFit="1" customWidth="1"/>
    <col min="7" max="9" width="10.33203125" style="2" customWidth="1"/>
    <col min="10" max="16384" width="9.109375" style="2"/>
  </cols>
  <sheetData>
    <row r="1" spans="1:9" ht="14.25" customHeight="1" x14ac:dyDescent="0.25">
      <c r="A1" s="96" t="s">
        <v>330</v>
      </c>
      <c r="B1" s="129"/>
      <c r="C1" s="129"/>
      <c r="D1" s="129"/>
      <c r="E1" s="129"/>
      <c r="F1" s="129"/>
      <c r="G1" s="129"/>
      <c r="H1" s="129"/>
      <c r="I1" s="129"/>
    </row>
    <row r="2" spans="1:9" ht="14.25" customHeight="1" x14ac:dyDescent="0.25">
      <c r="A2" s="14"/>
      <c r="B2" s="130"/>
      <c r="C2" s="359" t="s">
        <v>331</v>
      </c>
      <c r="D2" s="359"/>
      <c r="E2" s="360"/>
      <c r="F2" s="100"/>
      <c r="G2" s="359" t="s">
        <v>332</v>
      </c>
      <c r="H2" s="359"/>
      <c r="I2" s="360"/>
    </row>
    <row r="3" spans="1:9" ht="14.25" customHeight="1" x14ac:dyDescent="0.25">
      <c r="A3" s="41"/>
      <c r="B3" s="131"/>
      <c r="C3" s="394" t="s">
        <v>186</v>
      </c>
      <c r="D3" s="394"/>
      <c r="E3" s="394"/>
      <c r="F3" s="132"/>
      <c r="G3" s="394" t="s">
        <v>186</v>
      </c>
      <c r="H3" s="394"/>
      <c r="I3" s="394"/>
    </row>
    <row r="4" spans="1:9" ht="14.25" customHeight="1" x14ac:dyDescent="0.25">
      <c r="A4" s="41"/>
      <c r="B4" s="133"/>
      <c r="C4" s="361" t="s">
        <v>187</v>
      </c>
      <c r="D4" s="362" t="s">
        <v>188</v>
      </c>
      <c r="E4" s="363" t="s">
        <v>189</v>
      </c>
      <c r="F4" s="134"/>
      <c r="G4" s="361" t="s">
        <v>187</v>
      </c>
      <c r="H4" s="362" t="s">
        <v>188</v>
      </c>
      <c r="I4" s="363" t="s">
        <v>189</v>
      </c>
    </row>
    <row r="5" spans="1:9" ht="14.25" customHeight="1" x14ac:dyDescent="0.25">
      <c r="A5" s="41"/>
      <c r="B5" s="133"/>
      <c r="C5" s="300"/>
      <c r="D5" s="304" t="s">
        <v>135</v>
      </c>
      <c r="E5" s="363"/>
      <c r="F5" s="134"/>
      <c r="G5" s="300"/>
      <c r="H5" s="304" t="s">
        <v>135</v>
      </c>
      <c r="I5" s="363"/>
    </row>
    <row r="6" spans="1:9" ht="14.25" customHeight="1" x14ac:dyDescent="0.25">
      <c r="A6" s="51"/>
      <c r="B6" s="135"/>
      <c r="C6" s="301" t="s">
        <v>190</v>
      </c>
      <c r="D6" s="302" t="s">
        <v>190</v>
      </c>
      <c r="E6" s="364" t="s">
        <v>191</v>
      </c>
      <c r="F6" s="134"/>
      <c r="G6" s="301" t="s">
        <v>190</v>
      </c>
      <c r="H6" s="302" t="s">
        <v>190</v>
      </c>
      <c r="I6" s="364" t="s">
        <v>191</v>
      </c>
    </row>
    <row r="7" spans="1:9" x14ac:dyDescent="0.25">
      <c r="A7" s="32"/>
      <c r="B7" s="21"/>
      <c r="C7" s="324"/>
      <c r="D7" s="1"/>
      <c r="E7" s="136"/>
      <c r="F7" s="134"/>
      <c r="G7" s="328"/>
      <c r="H7" s="138"/>
      <c r="I7" s="139"/>
    </row>
    <row r="8" spans="1:9" ht="14.25" customHeight="1" x14ac:dyDescent="0.25">
      <c r="A8" s="23" t="s">
        <v>333</v>
      </c>
      <c r="B8" s="21"/>
      <c r="C8" s="325">
        <v>14271</v>
      </c>
      <c r="D8" s="24">
        <v>14498</v>
      </c>
      <c r="E8" s="25">
        <v>-1.5657332045799419</v>
      </c>
      <c r="F8" s="134"/>
      <c r="G8" s="325">
        <v>5581</v>
      </c>
      <c r="H8" s="24">
        <v>6626</v>
      </c>
      <c r="I8" s="25">
        <v>-15.771204346513734</v>
      </c>
    </row>
    <row r="9" spans="1:9" ht="14.25" customHeight="1" x14ac:dyDescent="0.25">
      <c r="A9" s="23" t="s">
        <v>334</v>
      </c>
      <c r="B9" s="21"/>
      <c r="C9" s="325">
        <v>8243</v>
      </c>
      <c r="D9" s="24">
        <v>8217</v>
      </c>
      <c r="E9" s="25">
        <v>0.31641718388706341</v>
      </c>
      <c r="F9" s="134"/>
      <c r="G9" s="325">
        <v>3411</v>
      </c>
      <c r="H9" s="24">
        <v>3527</v>
      </c>
      <c r="I9" s="25">
        <v>-3.2889140912957187</v>
      </c>
    </row>
    <row r="10" spans="1:9" ht="14.25" customHeight="1" x14ac:dyDescent="0.25">
      <c r="A10" s="32" t="s">
        <v>335</v>
      </c>
      <c r="B10" s="21"/>
      <c r="C10" s="325">
        <v>70</v>
      </c>
      <c r="D10" s="24">
        <v>75</v>
      </c>
      <c r="E10" s="25">
        <v>-6.666666666666667</v>
      </c>
      <c r="F10" s="134"/>
      <c r="G10" s="325">
        <v>-1459</v>
      </c>
      <c r="H10" s="24">
        <v>-1477</v>
      </c>
      <c r="I10" s="25">
        <v>1.2186865267433988</v>
      </c>
    </row>
    <row r="11" spans="1:9" ht="14.25" customHeight="1" x14ac:dyDescent="0.25">
      <c r="A11" s="23" t="s">
        <v>336</v>
      </c>
      <c r="B11" s="21"/>
      <c r="C11" s="326">
        <v>2166</v>
      </c>
      <c r="D11" s="43">
        <v>2788</v>
      </c>
      <c r="E11" s="126">
        <v>-22.309899569583933</v>
      </c>
      <c r="F11" s="134"/>
      <c r="G11" s="326">
        <v>-1870</v>
      </c>
      <c r="H11" s="43">
        <v>-897</v>
      </c>
      <c r="I11" s="126" t="s">
        <v>18</v>
      </c>
    </row>
    <row r="12" spans="1:9" ht="14.25" customHeight="1" x14ac:dyDescent="0.25">
      <c r="A12" s="32" t="s">
        <v>337</v>
      </c>
      <c r="B12" s="21"/>
      <c r="C12" s="325">
        <v>24750</v>
      </c>
      <c r="D12" s="24">
        <v>25578</v>
      </c>
      <c r="E12" s="25">
        <v>-3.2371569317382125</v>
      </c>
      <c r="F12" s="134"/>
      <c r="G12" s="325">
        <v>5663</v>
      </c>
      <c r="H12" s="24">
        <v>7779</v>
      </c>
      <c r="I12" s="25">
        <v>-27.20143977374984</v>
      </c>
    </row>
    <row r="13" spans="1:9" ht="14.25" customHeight="1" x14ac:dyDescent="0.25">
      <c r="A13" s="32" t="s">
        <v>338</v>
      </c>
      <c r="B13" s="21"/>
      <c r="C13" s="325">
        <v>4948</v>
      </c>
      <c r="D13" s="24">
        <v>3263</v>
      </c>
      <c r="E13" s="25">
        <v>51.639595464296661</v>
      </c>
      <c r="F13" s="134"/>
      <c r="G13" s="325">
        <v>3192</v>
      </c>
      <c r="H13" s="24">
        <v>2418</v>
      </c>
      <c r="I13" s="25">
        <v>32.009925558312659</v>
      </c>
    </row>
    <row r="14" spans="1:9" ht="14.25" customHeight="1" x14ac:dyDescent="0.25">
      <c r="A14" s="32" t="s">
        <v>339</v>
      </c>
      <c r="B14" s="21"/>
      <c r="C14" s="325">
        <v>-1891</v>
      </c>
      <c r="D14" s="271">
        <v>0</v>
      </c>
      <c r="E14" s="25" t="s">
        <v>18</v>
      </c>
      <c r="F14" s="134"/>
      <c r="G14" s="325">
        <v>-871</v>
      </c>
      <c r="H14" s="271">
        <v>0</v>
      </c>
      <c r="I14" s="25" t="s">
        <v>18</v>
      </c>
    </row>
    <row r="15" spans="1:9" ht="14.25" customHeight="1" thickBot="1" x14ac:dyDescent="0.3">
      <c r="A15" s="23" t="s">
        <v>340</v>
      </c>
      <c r="B15" s="21"/>
      <c r="C15" s="327">
        <v>27807</v>
      </c>
      <c r="D15" s="29">
        <v>28841</v>
      </c>
      <c r="E15" s="114">
        <v>-3.5851738844006795</v>
      </c>
      <c r="F15" s="134"/>
      <c r="G15" s="327">
        <v>7984</v>
      </c>
      <c r="H15" s="29">
        <v>10197</v>
      </c>
      <c r="I15" s="114">
        <v>-21.702461508286753</v>
      </c>
    </row>
    <row r="16" spans="1:9" ht="14.25" customHeight="1" thickTop="1" x14ac:dyDescent="0.25">
      <c r="A16" s="23"/>
      <c r="B16" s="24"/>
      <c r="C16" s="24"/>
      <c r="D16" s="24"/>
      <c r="E16" s="92"/>
      <c r="F16" s="137"/>
      <c r="G16" s="24"/>
      <c r="H16" s="24"/>
      <c r="I16" s="92"/>
    </row>
    <row r="17" spans="1:9" x14ac:dyDescent="0.25">
      <c r="A17" s="40" t="s">
        <v>220</v>
      </c>
      <c r="B17" s="21"/>
      <c r="C17" s="140"/>
      <c r="D17" s="141"/>
      <c r="E17" s="142"/>
      <c r="F17" s="137"/>
      <c r="G17" s="140"/>
      <c r="H17" s="141"/>
      <c r="I17" s="25"/>
    </row>
    <row r="18" spans="1:9" x14ac:dyDescent="0.25">
      <c r="A18" s="40"/>
      <c r="B18" s="21"/>
      <c r="C18" s="140"/>
      <c r="D18" s="141"/>
      <c r="E18" s="142"/>
      <c r="F18" s="137"/>
      <c r="G18" s="140"/>
      <c r="H18" s="141"/>
      <c r="I18" s="25"/>
    </row>
    <row r="19" spans="1:9" ht="14.25" customHeight="1" x14ac:dyDescent="0.25">
      <c r="A19" s="96" t="s">
        <v>341</v>
      </c>
      <c r="B19" s="143"/>
      <c r="C19" s="144"/>
      <c r="D19" s="144"/>
      <c r="E19" s="143"/>
      <c r="F19" s="145"/>
      <c r="G19" s="141"/>
      <c r="H19" s="141"/>
      <c r="I19" s="142"/>
    </row>
    <row r="20" spans="1:9" ht="14.25" customHeight="1" x14ac:dyDescent="0.25">
      <c r="A20" s="41"/>
      <c r="B20" s="131"/>
      <c r="C20" s="394" t="s">
        <v>186</v>
      </c>
      <c r="D20" s="394"/>
      <c r="E20" s="394"/>
      <c r="F20" s="145"/>
      <c r="G20" s="141"/>
      <c r="H20" s="141"/>
      <c r="I20" s="142"/>
    </row>
    <row r="21" spans="1:9" ht="14.25" customHeight="1" x14ac:dyDescent="0.25">
      <c r="A21" s="41"/>
      <c r="B21" s="133"/>
      <c r="C21" s="361" t="s">
        <v>187</v>
      </c>
      <c r="D21" s="362" t="s">
        <v>188</v>
      </c>
      <c r="E21" s="363" t="s">
        <v>189</v>
      </c>
      <c r="F21" s="145"/>
      <c r="G21" s="140"/>
      <c r="H21" s="141"/>
      <c r="I21" s="142"/>
    </row>
    <row r="22" spans="1:9" ht="14.25" customHeight="1" x14ac:dyDescent="0.25">
      <c r="A22" s="41"/>
      <c r="B22" s="133"/>
      <c r="C22" s="300"/>
      <c r="D22" s="304" t="s">
        <v>135</v>
      </c>
      <c r="E22" s="363"/>
      <c r="F22" s="145"/>
      <c r="G22" s="140"/>
      <c r="H22" s="141"/>
      <c r="I22" s="142"/>
    </row>
    <row r="23" spans="1:9" x14ac:dyDescent="0.25">
      <c r="A23" s="51"/>
      <c r="B23" s="135"/>
      <c r="C23" s="301" t="s">
        <v>190</v>
      </c>
      <c r="D23" s="302" t="s">
        <v>190</v>
      </c>
      <c r="E23" s="364" t="s">
        <v>191</v>
      </c>
      <c r="F23" s="145"/>
      <c r="G23" s="140"/>
      <c r="H23" s="141"/>
      <c r="I23" s="142"/>
    </row>
    <row r="24" spans="1:9" x14ac:dyDescent="0.25">
      <c r="A24" s="32"/>
      <c r="B24" s="21"/>
      <c r="C24" s="324"/>
      <c r="D24" s="1"/>
      <c r="E24" s="136"/>
      <c r="F24" s="145"/>
      <c r="G24" s="140"/>
      <c r="H24" s="141"/>
      <c r="I24" s="142"/>
    </row>
    <row r="25" spans="1:9" ht="14.25" customHeight="1" x14ac:dyDescent="0.25">
      <c r="A25" s="146" t="s">
        <v>333</v>
      </c>
      <c r="B25" s="1"/>
      <c r="C25" s="329"/>
      <c r="D25" s="1"/>
      <c r="E25" s="1"/>
      <c r="F25" s="145"/>
      <c r="G25" s="140"/>
      <c r="H25" s="141"/>
      <c r="I25" s="142"/>
    </row>
    <row r="26" spans="1:9" ht="14.25" customHeight="1" x14ac:dyDescent="0.25">
      <c r="A26" s="1" t="s">
        <v>342</v>
      </c>
      <c r="B26" s="1"/>
      <c r="C26" s="325">
        <v>4144</v>
      </c>
      <c r="D26" s="24">
        <v>4421</v>
      </c>
      <c r="E26" s="25">
        <v>-6.265550780366433</v>
      </c>
      <c r="F26" s="145"/>
      <c r="G26" s="147"/>
      <c r="H26" s="141"/>
      <c r="I26" s="142"/>
    </row>
    <row r="27" spans="1:9" ht="14.25" customHeight="1" x14ac:dyDescent="0.25">
      <c r="A27" s="1" t="s">
        <v>343</v>
      </c>
      <c r="B27" s="1"/>
      <c r="C27" s="325">
        <v>5830</v>
      </c>
      <c r="D27" s="24">
        <v>5970</v>
      </c>
      <c r="E27" s="25">
        <v>-2.3450586264656614</v>
      </c>
      <c r="F27" s="145"/>
      <c r="G27" s="147"/>
      <c r="H27" s="141"/>
      <c r="I27" s="142"/>
    </row>
    <row r="28" spans="1:9" ht="14.25" customHeight="1" x14ac:dyDescent="0.25">
      <c r="A28" s="1" t="s">
        <v>344</v>
      </c>
      <c r="B28" s="1"/>
      <c r="C28" s="325">
        <v>311</v>
      </c>
      <c r="D28" s="24">
        <v>273</v>
      </c>
      <c r="E28" s="25">
        <v>13.91941391941392</v>
      </c>
      <c r="F28" s="145"/>
      <c r="G28" s="147"/>
      <c r="H28" s="141"/>
      <c r="I28" s="142"/>
    </row>
    <row r="29" spans="1:9" x14ac:dyDescent="0.25">
      <c r="A29" s="1"/>
      <c r="B29" s="1"/>
      <c r="C29" s="329"/>
      <c r="D29" s="1"/>
      <c r="E29" s="1"/>
      <c r="F29" s="145"/>
      <c r="G29" s="147"/>
      <c r="H29" s="141"/>
      <c r="I29" s="142"/>
    </row>
    <row r="30" spans="1:9" ht="14.25" customHeight="1" x14ac:dyDescent="0.25">
      <c r="A30" s="146" t="s">
        <v>345</v>
      </c>
      <c r="B30" s="1"/>
      <c r="C30" s="329"/>
      <c r="D30" s="1"/>
      <c r="E30" s="1"/>
      <c r="F30" s="145"/>
      <c r="G30" s="147"/>
      <c r="H30" s="141"/>
      <c r="I30" s="142"/>
    </row>
    <row r="31" spans="1:9" ht="14.25" customHeight="1" x14ac:dyDescent="0.25">
      <c r="A31" s="1" t="s">
        <v>343</v>
      </c>
      <c r="B31" s="1"/>
      <c r="C31" s="325">
        <v>1413</v>
      </c>
      <c r="D31" s="24">
        <v>1397</v>
      </c>
      <c r="E31" s="25">
        <v>1.1453113815318539</v>
      </c>
      <c r="F31" s="145"/>
      <c r="G31" s="147"/>
      <c r="H31" s="141"/>
      <c r="I31" s="142"/>
    </row>
    <row r="32" spans="1:9" ht="14.25" customHeight="1" x14ac:dyDescent="0.25">
      <c r="A32" s="1" t="s">
        <v>346</v>
      </c>
      <c r="B32" s="1"/>
      <c r="C32" s="325">
        <v>1757</v>
      </c>
      <c r="D32" s="24">
        <v>1915</v>
      </c>
      <c r="E32" s="25">
        <v>-8.2506527415143598</v>
      </c>
      <c r="F32" s="145"/>
      <c r="G32" s="147"/>
      <c r="H32" s="141"/>
      <c r="I32" s="142"/>
    </row>
    <row r="33" spans="1:9" ht="14.25" customHeight="1" x14ac:dyDescent="0.25">
      <c r="A33" s="1" t="s">
        <v>344</v>
      </c>
      <c r="B33" s="1"/>
      <c r="C33" s="325">
        <v>2565</v>
      </c>
      <c r="D33" s="24">
        <v>2546</v>
      </c>
      <c r="E33" s="25">
        <v>0.74626865671641784</v>
      </c>
      <c r="F33" s="145"/>
      <c r="G33" s="147"/>
      <c r="H33" s="141"/>
      <c r="I33" s="142"/>
    </row>
    <row r="34" spans="1:9" x14ac:dyDescent="0.25">
      <c r="A34" s="1"/>
      <c r="B34" s="1"/>
      <c r="C34" s="1"/>
      <c r="D34" s="1"/>
      <c r="E34" s="1"/>
      <c r="F34" s="145"/>
      <c r="G34" s="140"/>
      <c r="H34" s="141"/>
      <c r="I34" s="142"/>
    </row>
    <row r="35" spans="1:9" x14ac:dyDescent="0.25">
      <c r="A35" s="148"/>
      <c r="B35" s="21"/>
      <c r="C35" s="140"/>
      <c r="D35" s="141"/>
      <c r="E35" s="142"/>
      <c r="F35" s="145"/>
      <c r="G35" s="140"/>
      <c r="H35" s="141"/>
      <c r="I35" s="142"/>
    </row>
    <row r="36" spans="1:9" x14ac:dyDescent="0.25">
      <c r="A36" s="10"/>
      <c r="B36" s="21"/>
      <c r="C36" s="140"/>
      <c r="D36" s="141"/>
      <c r="E36" s="142"/>
      <c r="F36" s="145"/>
      <c r="G36" s="140"/>
      <c r="H36" s="141"/>
      <c r="I36" s="142"/>
    </row>
    <row r="37" spans="1:9" ht="14.25" customHeight="1" x14ac:dyDescent="0.25">
      <c r="A37" s="149" t="s">
        <v>347</v>
      </c>
      <c r="B37" s="104"/>
      <c r="C37" s="150"/>
      <c r="D37" s="150"/>
      <c r="E37" s="142"/>
      <c r="F37" s="9"/>
      <c r="G37" s="9"/>
      <c r="H37" s="1"/>
      <c r="I37" s="1"/>
    </row>
    <row r="38" spans="1:9" ht="14.25" customHeight="1" x14ac:dyDescent="0.25">
      <c r="A38" s="14"/>
      <c r="B38" s="137"/>
      <c r="C38" s="365" t="s">
        <v>186</v>
      </c>
      <c r="D38" s="365"/>
      <c r="E38" s="142"/>
      <c r="F38" s="9"/>
      <c r="G38" s="9"/>
      <c r="H38" s="1"/>
      <c r="I38" s="1"/>
    </row>
    <row r="39" spans="1:9" ht="14.25" customHeight="1" x14ac:dyDescent="0.25">
      <c r="A39" s="41"/>
      <c r="B39" s="137"/>
      <c r="C39" s="366" t="s">
        <v>131</v>
      </c>
      <c r="D39" s="367" t="s">
        <v>69</v>
      </c>
      <c r="E39" s="142"/>
      <c r="F39" s="9"/>
      <c r="G39" s="9"/>
      <c r="H39" s="1"/>
      <c r="I39" s="1"/>
    </row>
    <row r="40" spans="1:9" ht="15.6" x14ac:dyDescent="0.25">
      <c r="A40" s="41"/>
      <c r="B40" s="104"/>
      <c r="C40" s="300"/>
      <c r="D40" s="304" t="s">
        <v>135</v>
      </c>
      <c r="E40" s="142"/>
      <c r="F40" s="9"/>
      <c r="G40" s="9"/>
      <c r="H40" s="1"/>
      <c r="I40" s="1"/>
    </row>
    <row r="41" spans="1:9" x14ac:dyDescent="0.25">
      <c r="A41" s="151"/>
      <c r="B41" s="137"/>
      <c r="C41" s="330"/>
      <c r="D41" s="152"/>
      <c r="E41" s="142"/>
      <c r="F41" s="9"/>
      <c r="G41" s="9"/>
      <c r="H41" s="1"/>
      <c r="I41" s="1"/>
    </row>
    <row r="42" spans="1:9" ht="14.25" customHeight="1" x14ac:dyDescent="0.25">
      <c r="A42" s="23" t="s">
        <v>348</v>
      </c>
      <c r="B42" s="153"/>
      <c r="C42" s="331">
        <v>0.34</v>
      </c>
      <c r="D42" s="154">
        <v>0.38</v>
      </c>
      <c r="E42" s="142"/>
      <c r="F42" s="9"/>
      <c r="G42" s="1"/>
      <c r="H42" s="1"/>
      <c r="I42" s="154"/>
    </row>
    <row r="43" spans="1:9" ht="14.25" customHeight="1" x14ac:dyDescent="0.25">
      <c r="A43" s="23" t="s">
        <v>115</v>
      </c>
      <c r="B43" s="153"/>
      <c r="C43" s="331">
        <v>0.19</v>
      </c>
      <c r="D43" s="154">
        <v>0.3</v>
      </c>
      <c r="E43" s="142"/>
      <c r="F43" s="9"/>
      <c r="G43" s="1"/>
      <c r="H43" s="155"/>
      <c r="I43" s="154"/>
    </row>
    <row r="44" spans="1:9" ht="14.25" customHeight="1" x14ac:dyDescent="0.25">
      <c r="A44" s="23" t="s">
        <v>346</v>
      </c>
      <c r="B44" s="153"/>
      <c r="C44" s="331">
        <v>0.63</v>
      </c>
      <c r="D44" s="154">
        <v>0.64</v>
      </c>
      <c r="E44" s="142"/>
      <c r="F44" s="9"/>
      <c r="G44" s="1"/>
      <c r="H44" s="155"/>
      <c r="I44" s="154"/>
    </row>
    <row r="45" spans="1:9" ht="14.25" customHeight="1" x14ac:dyDescent="0.25">
      <c r="A45" s="23" t="s">
        <v>77</v>
      </c>
      <c r="B45" s="153"/>
      <c r="C45" s="331">
        <v>0.1</v>
      </c>
      <c r="D45" s="154">
        <v>0.1</v>
      </c>
      <c r="E45" s="142"/>
      <c r="F45" s="9"/>
      <c r="G45" s="1"/>
      <c r="H45" s="155"/>
      <c r="I45" s="154"/>
    </row>
    <row r="46" spans="1:9" ht="14.25" customHeight="1" x14ac:dyDescent="0.25">
      <c r="A46" s="23" t="s">
        <v>78</v>
      </c>
      <c r="B46" s="153"/>
      <c r="C46" s="331">
        <v>0.19</v>
      </c>
      <c r="D46" s="154">
        <v>0.19</v>
      </c>
      <c r="E46" s="142"/>
      <c r="F46" s="9"/>
      <c r="G46" s="1"/>
      <c r="H46" s="155"/>
      <c r="I46" s="154"/>
    </row>
    <row r="47" spans="1:9" x14ac:dyDescent="0.25">
      <c r="A47" s="115"/>
      <c r="B47" s="121"/>
      <c r="C47" s="56"/>
      <c r="D47" s="56"/>
      <c r="E47" s="142"/>
      <c r="F47" s="9"/>
      <c r="G47" s="9"/>
      <c r="H47" s="155"/>
      <c r="I47" s="1"/>
    </row>
    <row r="48" spans="1:9" x14ac:dyDescent="0.25">
      <c r="A48" s="156" t="s">
        <v>70</v>
      </c>
      <c r="B48" s="157"/>
      <c r="C48" s="157"/>
      <c r="D48" s="157"/>
      <c r="E48" s="142"/>
      <c r="F48" s="9"/>
      <c r="G48" s="1"/>
      <c r="H48" s="1"/>
      <c r="I48" s="1"/>
    </row>
    <row r="49" spans="1:9" x14ac:dyDescent="0.25">
      <c r="A49" s="38"/>
      <c r="B49" s="1"/>
      <c r="C49" s="1"/>
      <c r="D49" s="1"/>
      <c r="E49" s="142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42"/>
      <c r="F50" s="1"/>
      <c r="G50" s="1"/>
      <c r="H50" s="1"/>
      <c r="I50" s="1"/>
    </row>
    <row r="51" spans="1:9" ht="14.25" customHeight="1" x14ac:dyDescent="0.25">
      <c r="A51" s="149" t="s">
        <v>349</v>
      </c>
      <c r="B51" s="104"/>
      <c r="C51" s="150"/>
      <c r="D51" s="150"/>
      <c r="E51" s="142"/>
      <c r="F51" s="9"/>
      <c r="G51" s="9"/>
      <c r="H51" s="1"/>
      <c r="I51" s="1"/>
    </row>
    <row r="52" spans="1:9" ht="14.25" customHeight="1" x14ac:dyDescent="0.25">
      <c r="A52" s="14"/>
      <c r="B52" s="137"/>
      <c r="C52" s="365" t="s">
        <v>186</v>
      </c>
      <c r="D52" s="365"/>
      <c r="E52" s="142"/>
      <c r="F52" s="9"/>
      <c r="G52" s="9"/>
      <c r="H52" s="1"/>
      <c r="I52" s="1"/>
    </row>
    <row r="53" spans="1:9" ht="14.25" customHeight="1" x14ac:dyDescent="0.25">
      <c r="A53" s="41"/>
      <c r="B53" s="137"/>
      <c r="C53" s="366" t="s">
        <v>131</v>
      </c>
      <c r="D53" s="367" t="s">
        <v>69</v>
      </c>
      <c r="E53" s="142"/>
      <c r="F53" s="9"/>
      <c r="G53" s="9"/>
      <c r="H53" s="1"/>
      <c r="I53" s="1"/>
    </row>
    <row r="54" spans="1:9" ht="14.25" customHeight="1" x14ac:dyDescent="0.25">
      <c r="A54" s="41"/>
      <c r="B54" s="104"/>
      <c r="C54" s="300"/>
      <c r="D54" s="304" t="s">
        <v>135</v>
      </c>
      <c r="E54" s="142"/>
      <c r="F54" s="9"/>
      <c r="G54" s="9"/>
      <c r="H54" s="1"/>
      <c r="I54" s="1"/>
    </row>
    <row r="55" spans="1:9" x14ac:dyDescent="0.25">
      <c r="A55" s="151"/>
      <c r="B55" s="137"/>
      <c r="C55" s="330"/>
      <c r="D55" s="152"/>
      <c r="E55" s="142"/>
      <c r="F55" s="9"/>
      <c r="G55" s="9"/>
      <c r="H55" s="1"/>
      <c r="I55" s="1"/>
    </row>
    <row r="56" spans="1:9" ht="14.25" customHeight="1" x14ac:dyDescent="0.25">
      <c r="A56" s="23" t="s">
        <v>348</v>
      </c>
      <c r="B56" s="153"/>
      <c r="C56" s="325">
        <v>3579</v>
      </c>
      <c r="D56" s="141">
        <v>3921</v>
      </c>
      <c r="E56" s="142"/>
      <c r="F56" s="9"/>
      <c r="G56" s="9"/>
      <c r="H56" s="1"/>
      <c r="I56" s="1"/>
    </row>
    <row r="57" spans="1:9" ht="14.25" customHeight="1" x14ac:dyDescent="0.25">
      <c r="A57" s="23" t="s">
        <v>115</v>
      </c>
      <c r="B57" s="153"/>
      <c r="C57" s="325">
        <v>1044</v>
      </c>
      <c r="D57" s="141">
        <v>1758</v>
      </c>
      <c r="E57" s="142"/>
      <c r="F57" s="9"/>
      <c r="G57" s="9"/>
      <c r="H57" s="1"/>
      <c r="I57" s="1"/>
    </row>
    <row r="58" spans="1:9" ht="14.25" customHeight="1" x14ac:dyDescent="0.25">
      <c r="A58" s="23" t="s">
        <v>346</v>
      </c>
      <c r="B58" s="153"/>
      <c r="C58" s="325">
        <v>1493</v>
      </c>
      <c r="D58" s="141">
        <v>1642</v>
      </c>
      <c r="E58" s="142"/>
      <c r="F58" s="9"/>
      <c r="G58" s="9"/>
      <c r="H58" s="1"/>
      <c r="I58" s="1"/>
    </row>
    <row r="59" spans="1:9" ht="14.25" customHeight="1" x14ac:dyDescent="0.25">
      <c r="A59" s="23" t="s">
        <v>77</v>
      </c>
      <c r="B59" s="153"/>
      <c r="C59" s="325">
        <v>331</v>
      </c>
      <c r="D59" s="141">
        <v>365</v>
      </c>
      <c r="E59" s="142"/>
      <c r="F59" s="9"/>
      <c r="G59" s="9"/>
      <c r="H59" s="1"/>
      <c r="I59" s="1"/>
    </row>
    <row r="60" spans="1:9" x14ac:dyDescent="0.25">
      <c r="A60" s="23" t="s">
        <v>78</v>
      </c>
      <c r="B60" s="121"/>
      <c r="C60" s="325">
        <v>330</v>
      </c>
      <c r="D60" s="141">
        <v>293</v>
      </c>
      <c r="E60" s="142"/>
      <c r="F60" s="9"/>
      <c r="G60" s="9"/>
      <c r="H60" s="1"/>
      <c r="I60" s="1"/>
    </row>
    <row r="61" spans="1:9" x14ac:dyDescent="0.25">
      <c r="A61" s="115"/>
      <c r="B61" s="121"/>
      <c r="C61" s="56"/>
      <c r="D61" s="56"/>
      <c r="E61" s="142"/>
      <c r="F61" s="9"/>
      <c r="G61" s="9"/>
      <c r="H61" s="1"/>
      <c r="I61" s="1"/>
    </row>
    <row r="62" spans="1:9" x14ac:dyDescent="0.25">
      <c r="A62" s="156" t="s">
        <v>70</v>
      </c>
      <c r="B62" s="157"/>
      <c r="C62" s="157"/>
      <c r="D62" s="157"/>
      <c r="E62" s="142"/>
      <c r="F62" s="1"/>
      <c r="G62" s="1"/>
      <c r="H62" s="1"/>
      <c r="I62" s="1"/>
    </row>
    <row r="63" spans="1:9" x14ac:dyDescent="0.25">
      <c r="A63" s="38" t="s">
        <v>121</v>
      </c>
      <c r="B63" s="21"/>
      <c r="C63" s="140"/>
      <c r="D63" s="140"/>
      <c r="E63" s="142"/>
      <c r="F63" s="145"/>
      <c r="G63" s="158"/>
      <c r="H63" s="158"/>
      <c r="I63" s="142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</sheetData>
  <mergeCells count="3">
    <mergeCell ref="C3:E3"/>
    <mergeCell ref="G3:I3"/>
    <mergeCell ref="C20:E20"/>
  </mergeCells>
  <pageMargins left="0.25" right="0.25" top="0.75" bottom="0.75" header="0.3" footer="0.3"/>
  <pageSetup paperSize="9" scale="77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J60"/>
  <sheetViews>
    <sheetView workbookViewId="0"/>
  </sheetViews>
  <sheetFormatPr defaultColWidth="9.109375" defaultRowHeight="13.2" x14ac:dyDescent="0.25"/>
  <cols>
    <col min="1" max="1" width="65.5546875" style="2" bestFit="1" customWidth="1"/>
    <col min="2" max="2" width="10.88671875" style="2" customWidth="1"/>
    <col min="3" max="3" width="9.33203125" style="2" customWidth="1"/>
    <col min="4" max="4" width="10.33203125" style="2" bestFit="1" customWidth="1"/>
    <col min="5" max="5" width="3.88671875" style="2" customWidth="1"/>
    <col min="6" max="7" width="8.6640625" style="2" customWidth="1"/>
    <col min="8" max="8" width="3.88671875" style="2" customWidth="1"/>
    <col min="9" max="10" width="8.6640625" style="2" customWidth="1"/>
    <col min="11" max="16384" width="9.109375" style="2"/>
  </cols>
  <sheetData>
    <row r="1" spans="1:10" x14ac:dyDescent="0.25">
      <c r="A1" s="96" t="s">
        <v>124</v>
      </c>
      <c r="B1" s="1"/>
      <c r="C1" s="1"/>
      <c r="D1" s="96"/>
      <c r="E1" s="97"/>
      <c r="F1" s="96"/>
      <c r="G1" s="96"/>
      <c r="H1" s="98"/>
      <c r="I1" s="99"/>
      <c r="J1" s="99"/>
    </row>
    <row r="2" spans="1:10" ht="14.25" customHeight="1" x14ac:dyDescent="0.25">
      <c r="A2" s="14"/>
      <c r="B2" s="391" t="s">
        <v>350</v>
      </c>
      <c r="C2" s="391"/>
      <c r="D2" s="391"/>
      <c r="E2" s="101"/>
      <c r="F2" s="391" t="s">
        <v>351</v>
      </c>
      <c r="G2" s="391"/>
      <c r="H2" s="102"/>
      <c r="I2" s="391" t="s">
        <v>352</v>
      </c>
      <c r="J2" s="391"/>
    </row>
    <row r="3" spans="1:10" ht="14.25" customHeight="1" x14ac:dyDescent="0.25">
      <c r="A3" s="41"/>
      <c r="B3" s="368" t="s">
        <v>353</v>
      </c>
      <c r="C3" s="369" t="s">
        <v>354</v>
      </c>
      <c r="D3" s="369" t="s">
        <v>355</v>
      </c>
      <c r="E3" s="103"/>
      <c r="F3" s="368" t="s">
        <v>189</v>
      </c>
      <c r="G3" s="369" t="s">
        <v>189</v>
      </c>
      <c r="H3" s="103"/>
      <c r="I3" s="368" t="s">
        <v>189</v>
      </c>
      <c r="J3" s="369" t="s">
        <v>189</v>
      </c>
    </row>
    <row r="4" spans="1:10" ht="14.25" customHeight="1" x14ac:dyDescent="0.25">
      <c r="A4" s="41"/>
      <c r="B4" s="300"/>
      <c r="C4" s="368"/>
      <c r="D4" s="304" t="s">
        <v>135</v>
      </c>
      <c r="E4" s="103"/>
      <c r="F4" s="368"/>
      <c r="G4" s="369"/>
      <c r="H4" s="103"/>
      <c r="I4" s="368"/>
      <c r="J4" s="369"/>
    </row>
    <row r="5" spans="1:10" ht="14.25" customHeight="1" x14ac:dyDescent="0.25">
      <c r="A5" s="18"/>
      <c r="B5" s="370" t="s">
        <v>356</v>
      </c>
      <c r="C5" s="370" t="s">
        <v>356</v>
      </c>
      <c r="D5" s="371" t="s">
        <v>356</v>
      </c>
      <c r="E5" s="103"/>
      <c r="F5" s="370" t="s">
        <v>357</v>
      </c>
      <c r="G5" s="371" t="s">
        <v>191</v>
      </c>
      <c r="H5" s="103"/>
      <c r="I5" s="370" t="s">
        <v>356</v>
      </c>
      <c r="J5" s="371" t="s">
        <v>191</v>
      </c>
    </row>
    <row r="6" spans="1:10" ht="14.25" customHeight="1" x14ac:dyDescent="0.25">
      <c r="A6" s="105" t="s">
        <v>358</v>
      </c>
      <c r="B6" s="332">
        <v>74.045132881302166</v>
      </c>
      <c r="C6" s="106">
        <v>75.896915139934649</v>
      </c>
      <c r="D6" s="106">
        <v>76.687786650193004</v>
      </c>
      <c r="E6" s="25"/>
      <c r="F6" s="107">
        <v>-2.6426537688908383</v>
      </c>
      <c r="G6" s="25">
        <v>-3.4459904038502964</v>
      </c>
      <c r="H6" s="25"/>
      <c r="I6" s="107">
        <v>-1.8517822586324826</v>
      </c>
      <c r="J6" s="25">
        <v>-2.4398649868947464</v>
      </c>
    </row>
    <row r="7" spans="1:10" ht="14.25" customHeight="1" x14ac:dyDescent="0.25">
      <c r="A7" s="105" t="s">
        <v>359</v>
      </c>
      <c r="B7" s="332">
        <v>43.475110307511407</v>
      </c>
      <c r="C7" s="106">
        <v>43.695764847055884</v>
      </c>
      <c r="D7" s="106">
        <v>44.065213111314335</v>
      </c>
      <c r="E7" s="25"/>
      <c r="F7" s="107">
        <v>-0.59010280380292812</v>
      </c>
      <c r="G7" s="25">
        <v>-1.3391579482714744</v>
      </c>
      <c r="H7" s="25"/>
      <c r="I7" s="107">
        <v>-0.22065453954447634</v>
      </c>
      <c r="J7" s="25">
        <v>-0.50497923612691231</v>
      </c>
    </row>
    <row r="8" spans="1:10" ht="14.25" customHeight="1" x14ac:dyDescent="0.25">
      <c r="A8" s="105" t="s">
        <v>229</v>
      </c>
      <c r="B8" s="332">
        <v>53.600820974026277</v>
      </c>
      <c r="C8" s="106">
        <v>55.620000000000005</v>
      </c>
      <c r="D8" s="106">
        <v>56.22</v>
      </c>
      <c r="E8" s="25"/>
      <c r="F8" s="107">
        <v>-2.6191790259737218</v>
      </c>
      <c r="G8" s="25">
        <v>-4.6588029633114925</v>
      </c>
      <c r="H8" s="25"/>
      <c r="I8" s="107">
        <v>-2.0191790259737274</v>
      </c>
      <c r="J8" s="25">
        <v>-3.6303110858930676</v>
      </c>
    </row>
    <row r="9" spans="1:10" ht="14.25" customHeight="1" x14ac:dyDescent="0.25">
      <c r="A9" s="105" t="s">
        <v>230</v>
      </c>
      <c r="B9" s="332">
        <v>19.38</v>
      </c>
      <c r="C9" s="106">
        <v>22.54</v>
      </c>
      <c r="D9" s="106">
        <v>22.36</v>
      </c>
      <c r="E9" s="25"/>
      <c r="F9" s="107">
        <v>-2.9800000000000004</v>
      </c>
      <c r="G9" s="25">
        <v>-13.327370304114494</v>
      </c>
      <c r="H9" s="25"/>
      <c r="I9" s="107">
        <v>-3.16</v>
      </c>
      <c r="J9" s="25">
        <v>-14.019520851818989</v>
      </c>
    </row>
    <row r="10" spans="1:10" ht="14.25" customHeight="1" x14ac:dyDescent="0.25">
      <c r="A10" s="105" t="s">
        <v>231</v>
      </c>
      <c r="B10" s="332">
        <v>14.65</v>
      </c>
      <c r="C10" s="106">
        <v>15.32</v>
      </c>
      <c r="D10" s="106">
        <v>15.58</v>
      </c>
      <c r="E10" s="25"/>
      <c r="F10" s="107">
        <v>-0.92999999999999972</v>
      </c>
      <c r="G10" s="25">
        <v>-5.9691912708600743</v>
      </c>
      <c r="H10" s="25"/>
      <c r="I10" s="107">
        <v>-0.66999999999999993</v>
      </c>
      <c r="J10" s="25">
        <v>-4.3733681462140961</v>
      </c>
    </row>
    <row r="11" spans="1:10" ht="14.25" customHeight="1" x14ac:dyDescent="0.25">
      <c r="A11" s="38"/>
      <c r="B11" s="27"/>
      <c r="C11" s="27"/>
      <c r="D11" s="27"/>
      <c r="E11" s="3"/>
      <c r="F11" s="24"/>
      <c r="G11" s="25"/>
      <c r="H11" s="3"/>
      <c r="I11" s="24"/>
      <c r="J11" s="25"/>
    </row>
    <row r="12" spans="1:10" ht="13.8" customHeight="1" x14ac:dyDescent="0.25">
      <c r="A12" s="38" t="s">
        <v>121</v>
      </c>
      <c r="B12" s="27"/>
      <c r="C12" s="27"/>
      <c r="D12" s="27"/>
      <c r="E12" s="3"/>
      <c r="F12" s="24"/>
      <c r="G12" s="25"/>
      <c r="H12" s="3"/>
      <c r="I12" s="24"/>
      <c r="J12" s="25"/>
    </row>
    <row r="13" spans="1:10" ht="8.1" customHeight="1" x14ac:dyDescent="0.25">
      <c r="A13" s="1"/>
      <c r="B13" s="1"/>
      <c r="C13" s="1"/>
      <c r="D13" s="1"/>
      <c r="E13" s="1"/>
      <c r="F13" s="1"/>
      <c r="G13" s="109"/>
      <c r="H13" s="1"/>
      <c r="I13" s="1"/>
      <c r="J13" s="108"/>
    </row>
    <row r="14" spans="1:10" ht="14.25" customHeight="1" x14ac:dyDescent="0.25">
      <c r="A14" s="96" t="s">
        <v>360</v>
      </c>
      <c r="B14" s="96"/>
      <c r="C14" s="96"/>
      <c r="D14" s="96"/>
      <c r="E14" s="97"/>
      <c r="F14" s="96"/>
      <c r="G14" s="110"/>
      <c r="H14" s="98"/>
      <c r="I14" s="99"/>
      <c r="J14" s="110"/>
    </row>
    <row r="15" spans="1:10" ht="14.25" customHeight="1" x14ac:dyDescent="0.25">
      <c r="A15" s="14"/>
      <c r="B15" s="391" t="s">
        <v>350</v>
      </c>
      <c r="C15" s="391"/>
      <c r="D15" s="391"/>
      <c r="E15" s="101"/>
      <c r="F15" s="391" t="s">
        <v>351</v>
      </c>
      <c r="G15" s="391"/>
      <c r="H15" s="102"/>
      <c r="I15" s="391" t="s">
        <v>352</v>
      </c>
      <c r="J15" s="391"/>
    </row>
    <row r="16" spans="1:10" ht="14.25" customHeight="1" x14ac:dyDescent="0.25">
      <c r="A16" s="41"/>
      <c r="B16" s="368" t="s">
        <v>353</v>
      </c>
      <c r="C16" s="369" t="s">
        <v>354</v>
      </c>
      <c r="D16" s="369" t="s">
        <v>355</v>
      </c>
      <c r="E16" s="103"/>
      <c r="F16" s="368" t="s">
        <v>189</v>
      </c>
      <c r="G16" s="369" t="s">
        <v>189</v>
      </c>
      <c r="H16" s="103"/>
      <c r="I16" s="368" t="s">
        <v>189</v>
      </c>
      <c r="J16" s="369" t="s">
        <v>189</v>
      </c>
    </row>
    <row r="17" spans="1:10" ht="14.25" customHeight="1" x14ac:dyDescent="0.25">
      <c r="A17" s="18"/>
      <c r="B17" s="370" t="s">
        <v>361</v>
      </c>
      <c r="C17" s="371" t="s">
        <v>361</v>
      </c>
      <c r="D17" s="370" t="s">
        <v>361</v>
      </c>
      <c r="E17" s="103"/>
      <c r="F17" s="370" t="s">
        <v>361</v>
      </c>
      <c r="G17" s="371" t="s">
        <v>191</v>
      </c>
      <c r="H17" s="103"/>
      <c r="I17" s="370" t="s">
        <v>361</v>
      </c>
      <c r="J17" s="371" t="s">
        <v>191</v>
      </c>
    </row>
    <row r="18" spans="1:10" ht="14.25" customHeight="1" x14ac:dyDescent="0.25">
      <c r="A18" s="111" t="s">
        <v>362</v>
      </c>
      <c r="B18" s="333"/>
      <c r="C18" s="112"/>
      <c r="D18" s="112"/>
      <c r="E18" s="1"/>
      <c r="F18" s="112"/>
      <c r="G18" s="109"/>
      <c r="H18" s="1"/>
      <c r="I18" s="56"/>
      <c r="J18" s="113"/>
    </row>
    <row r="19" spans="1:10" ht="14.25" customHeight="1" x14ac:dyDescent="0.25">
      <c r="A19" s="105" t="s">
        <v>161</v>
      </c>
      <c r="B19" s="307">
        <v>3706</v>
      </c>
      <c r="C19" s="24">
        <v>3663</v>
      </c>
      <c r="D19" s="24">
        <v>3599</v>
      </c>
      <c r="E19" s="3"/>
      <c r="F19" s="24">
        <v>107</v>
      </c>
      <c r="G19" s="25">
        <v>2.9730480689080352</v>
      </c>
      <c r="H19" s="25"/>
      <c r="I19" s="24">
        <v>43</v>
      </c>
      <c r="J19" s="25">
        <v>1.1739011739011707</v>
      </c>
    </row>
    <row r="20" spans="1:10" ht="14.25" customHeight="1" x14ac:dyDescent="0.25">
      <c r="A20" s="105" t="s">
        <v>363</v>
      </c>
      <c r="B20" s="307">
        <v>1412</v>
      </c>
      <c r="C20" s="27">
        <v>1685</v>
      </c>
      <c r="D20" s="27">
        <v>1954</v>
      </c>
      <c r="E20" s="3"/>
      <c r="F20" s="24">
        <v>-542</v>
      </c>
      <c r="G20" s="25">
        <v>-27.73797338792221</v>
      </c>
      <c r="H20" s="25"/>
      <c r="I20" s="24">
        <v>-273</v>
      </c>
      <c r="J20" s="25">
        <v>-16.201780415430267</v>
      </c>
    </row>
    <row r="21" spans="1:10" ht="14.25" customHeight="1" x14ac:dyDescent="0.25">
      <c r="A21" s="105" t="s">
        <v>162</v>
      </c>
      <c r="B21" s="307">
        <v>502</v>
      </c>
      <c r="C21" s="24">
        <v>662</v>
      </c>
      <c r="D21" s="24">
        <v>805</v>
      </c>
      <c r="E21" s="3"/>
      <c r="F21" s="24">
        <v>-303</v>
      </c>
      <c r="G21" s="25">
        <v>-37.639751552795033</v>
      </c>
      <c r="H21" s="25"/>
      <c r="I21" s="24">
        <v>-160</v>
      </c>
      <c r="J21" s="25">
        <v>-24.169184290030209</v>
      </c>
    </row>
    <row r="22" spans="1:10" ht="14.25" customHeight="1" x14ac:dyDescent="0.25">
      <c r="A22" s="105" t="s">
        <v>168</v>
      </c>
      <c r="B22" s="307">
        <v>310</v>
      </c>
      <c r="C22" s="24">
        <v>400</v>
      </c>
      <c r="D22" s="24">
        <v>486</v>
      </c>
      <c r="E22" s="3"/>
      <c r="F22" s="24">
        <v>-176</v>
      </c>
      <c r="G22" s="25">
        <v>-36.213991769547327</v>
      </c>
      <c r="H22" s="25"/>
      <c r="I22" s="24">
        <v>-90</v>
      </c>
      <c r="J22" s="25">
        <v>-22.499999999999996</v>
      </c>
    </row>
    <row r="23" spans="1:10" ht="8.1" customHeight="1" x14ac:dyDescent="0.25">
      <c r="A23" s="105"/>
      <c r="B23" s="307"/>
      <c r="C23" s="24"/>
      <c r="D23" s="24"/>
      <c r="E23" s="4"/>
      <c r="F23" s="27"/>
      <c r="G23" s="25"/>
      <c r="H23" s="4"/>
      <c r="I23" s="27"/>
      <c r="J23" s="25"/>
    </row>
    <row r="24" spans="1:10" ht="14.25" customHeight="1" x14ac:dyDescent="0.25">
      <c r="A24" s="115" t="s">
        <v>364</v>
      </c>
      <c r="B24" s="307">
        <v>736</v>
      </c>
      <c r="C24" s="24">
        <v>804</v>
      </c>
      <c r="D24" s="24">
        <v>859</v>
      </c>
      <c r="E24" s="4"/>
      <c r="F24" s="24">
        <v>-123</v>
      </c>
      <c r="G24" s="25">
        <v>-14.31897555296857</v>
      </c>
      <c r="H24" s="25"/>
      <c r="I24" s="24">
        <v>-68</v>
      </c>
      <c r="J24" s="25">
        <v>-8.4577114427860636</v>
      </c>
    </row>
    <row r="25" spans="1:10" ht="8.1" customHeight="1" x14ac:dyDescent="0.25">
      <c r="A25" s="115"/>
      <c r="B25" s="307"/>
      <c r="C25" s="24"/>
      <c r="D25" s="24"/>
      <c r="E25" s="4"/>
      <c r="F25" s="27"/>
      <c r="G25" s="25"/>
      <c r="H25" s="4"/>
      <c r="I25" s="27"/>
      <c r="J25" s="25"/>
    </row>
    <row r="26" spans="1:10" ht="14.25" customHeight="1" x14ac:dyDescent="0.25">
      <c r="A26" s="105" t="s">
        <v>365</v>
      </c>
      <c r="B26" s="307">
        <v>756</v>
      </c>
      <c r="C26" s="24">
        <v>987</v>
      </c>
      <c r="D26" s="24">
        <v>1118</v>
      </c>
      <c r="E26" s="4"/>
      <c r="F26" s="24">
        <v>-362</v>
      </c>
      <c r="G26" s="25">
        <v>-32.379248658318424</v>
      </c>
      <c r="H26" s="25"/>
      <c r="I26" s="24">
        <v>-231</v>
      </c>
      <c r="J26" s="25">
        <v>-23.404255319148938</v>
      </c>
    </row>
    <row r="27" spans="1:10" ht="14.25" customHeight="1" x14ac:dyDescent="0.25">
      <c r="A27" s="105" t="s">
        <v>366</v>
      </c>
      <c r="B27" s="307">
        <v>167</v>
      </c>
      <c r="C27" s="24">
        <v>229</v>
      </c>
      <c r="D27" s="24">
        <v>277</v>
      </c>
      <c r="E27" s="4"/>
      <c r="F27" s="24">
        <v>-110</v>
      </c>
      <c r="G27" s="25">
        <v>-39.711191335740068</v>
      </c>
      <c r="H27" s="25"/>
      <c r="I27" s="24">
        <v>-62</v>
      </c>
      <c r="J27" s="25">
        <v>-27.074235807860259</v>
      </c>
    </row>
    <row r="28" spans="1:10" ht="8.1" customHeight="1" x14ac:dyDescent="0.25">
      <c r="A28" s="115"/>
      <c r="B28" s="307"/>
      <c r="C28" s="24"/>
      <c r="D28" s="24"/>
      <c r="E28" s="4"/>
      <c r="F28" s="27"/>
      <c r="G28" s="25"/>
      <c r="H28" s="4"/>
      <c r="I28" s="27"/>
      <c r="J28" s="25"/>
    </row>
    <row r="29" spans="1:10" ht="14.25" customHeight="1" x14ac:dyDescent="0.25">
      <c r="A29" s="111" t="s">
        <v>367</v>
      </c>
      <c r="B29" s="307"/>
      <c r="C29" s="24"/>
      <c r="D29" s="24"/>
      <c r="E29" s="4"/>
      <c r="F29" s="27"/>
      <c r="G29" s="25"/>
      <c r="H29" s="4"/>
      <c r="I29" s="27"/>
      <c r="J29" s="25"/>
    </row>
    <row r="30" spans="1:10" ht="14.25" customHeight="1" x14ac:dyDescent="0.25">
      <c r="A30" s="105" t="s">
        <v>169</v>
      </c>
      <c r="B30" s="307">
        <v>8244</v>
      </c>
      <c r="C30" s="24">
        <v>8105</v>
      </c>
      <c r="D30" s="24">
        <v>7866</v>
      </c>
      <c r="E30" s="4"/>
      <c r="F30" s="24">
        <v>378</v>
      </c>
      <c r="G30" s="25">
        <v>4.8054919908466776</v>
      </c>
      <c r="H30" s="25"/>
      <c r="I30" s="24">
        <v>139</v>
      </c>
      <c r="J30" s="25">
        <v>1.7149907464528047</v>
      </c>
    </row>
    <row r="31" spans="1:10" ht="14.25" customHeight="1" x14ac:dyDescent="0.25">
      <c r="A31" s="105" t="s">
        <v>368</v>
      </c>
      <c r="B31" s="307">
        <v>3303</v>
      </c>
      <c r="C31" s="24">
        <v>3264</v>
      </c>
      <c r="D31" s="24">
        <v>3354</v>
      </c>
      <c r="E31" s="4"/>
      <c r="F31" s="24">
        <v>-51</v>
      </c>
      <c r="G31" s="25">
        <v>-1.5205724508050134</v>
      </c>
      <c r="H31" s="25"/>
      <c r="I31" s="24">
        <v>39</v>
      </c>
      <c r="J31" s="25">
        <v>1.1948529411764719</v>
      </c>
    </row>
    <row r="32" spans="1:10" ht="14.25" customHeight="1" x14ac:dyDescent="0.25">
      <c r="A32" s="105" t="s">
        <v>369</v>
      </c>
      <c r="B32" s="307">
        <v>3627</v>
      </c>
      <c r="C32" s="24">
        <v>3723</v>
      </c>
      <c r="D32" s="24">
        <v>3893</v>
      </c>
      <c r="E32" s="4"/>
      <c r="F32" s="24">
        <v>-266</v>
      </c>
      <c r="G32" s="25">
        <v>-6.8327767788338045</v>
      </c>
      <c r="H32" s="25"/>
      <c r="I32" s="24">
        <v>-96</v>
      </c>
      <c r="J32" s="25">
        <v>-2.5785656728444795</v>
      </c>
    </row>
    <row r="33" spans="1:10" ht="14.25" customHeight="1" x14ac:dyDescent="0.25">
      <c r="A33" s="105" t="s">
        <v>370</v>
      </c>
      <c r="B33" s="307">
        <v>3132</v>
      </c>
      <c r="C33" s="24">
        <v>2832</v>
      </c>
      <c r="D33" s="24">
        <v>2571</v>
      </c>
      <c r="E33" s="4"/>
      <c r="F33" s="24">
        <v>561</v>
      </c>
      <c r="G33" s="25">
        <v>21.820303383897311</v>
      </c>
      <c r="H33" s="25"/>
      <c r="I33" s="24">
        <v>300</v>
      </c>
      <c r="J33" s="25">
        <v>10.593220338983045</v>
      </c>
    </row>
    <row r="34" spans="1:10" ht="14.25" customHeight="1" x14ac:dyDescent="0.25">
      <c r="A34" s="105" t="s">
        <v>233</v>
      </c>
      <c r="B34" s="307">
        <v>32</v>
      </c>
      <c r="C34" s="24">
        <v>32</v>
      </c>
      <c r="D34" s="24">
        <v>32</v>
      </c>
      <c r="E34" s="4"/>
      <c r="F34" s="271">
        <v>0</v>
      </c>
      <c r="G34" s="387">
        <v>0</v>
      </c>
      <c r="H34" s="4"/>
      <c r="I34" s="271">
        <v>0</v>
      </c>
      <c r="J34" s="387">
        <v>0</v>
      </c>
    </row>
    <row r="35" spans="1:10" ht="14.25" customHeight="1" x14ac:dyDescent="0.25">
      <c r="A35" s="105" t="s">
        <v>371</v>
      </c>
      <c r="B35" s="308">
        <v>18338</v>
      </c>
      <c r="C35" s="28">
        <v>17956</v>
      </c>
      <c r="D35" s="28">
        <v>17716</v>
      </c>
      <c r="E35" s="4"/>
      <c r="F35" s="28">
        <v>622</v>
      </c>
      <c r="G35" s="116">
        <v>3.5109505531722762</v>
      </c>
      <c r="H35" s="4"/>
      <c r="I35" s="28">
        <v>382</v>
      </c>
      <c r="J35" s="116">
        <v>2.1274225885497877</v>
      </c>
    </row>
    <row r="36" spans="1:10" ht="14.25" customHeight="1" x14ac:dyDescent="0.25">
      <c r="A36" s="105" t="s">
        <v>372</v>
      </c>
      <c r="B36" s="307">
        <v>1203</v>
      </c>
      <c r="C36" s="24">
        <v>1098</v>
      </c>
      <c r="D36" s="24">
        <v>973</v>
      </c>
      <c r="E36" s="4"/>
      <c r="F36" s="24">
        <v>230</v>
      </c>
      <c r="G36" s="25">
        <v>23.638232271325798</v>
      </c>
      <c r="H36" s="4"/>
      <c r="I36" s="24">
        <v>105</v>
      </c>
      <c r="J36" s="25">
        <v>9.5628415300546443</v>
      </c>
    </row>
    <row r="37" spans="1:10" ht="14.25" customHeight="1" x14ac:dyDescent="0.25">
      <c r="A37" s="105" t="s">
        <v>170</v>
      </c>
      <c r="B37" s="334">
        <v>2245</v>
      </c>
      <c r="C37" s="24">
        <v>2234</v>
      </c>
      <c r="D37" s="24">
        <v>2294</v>
      </c>
      <c r="E37" s="4"/>
      <c r="F37" s="24">
        <v>-49</v>
      </c>
      <c r="G37" s="25">
        <v>-2.1360069747166532</v>
      </c>
      <c r="H37" s="25"/>
      <c r="I37" s="24">
        <v>11</v>
      </c>
      <c r="J37" s="25">
        <v>0.49239033124439668</v>
      </c>
    </row>
    <row r="38" spans="1:10" ht="9.9" customHeight="1" x14ac:dyDescent="0.25">
      <c r="A38" s="111"/>
      <c r="B38" s="335"/>
      <c r="C38" s="24"/>
      <c r="D38" s="24"/>
      <c r="E38" s="4"/>
      <c r="F38" s="27"/>
      <c r="G38" s="25"/>
      <c r="H38" s="4"/>
      <c r="I38" s="27"/>
      <c r="J38" s="25"/>
    </row>
    <row r="39" spans="1:10" ht="14.25" customHeight="1" x14ac:dyDescent="0.25">
      <c r="A39" s="111" t="s">
        <v>373</v>
      </c>
      <c r="B39" s="334">
        <v>730</v>
      </c>
      <c r="C39" s="24">
        <v>772</v>
      </c>
      <c r="D39" s="24">
        <v>790</v>
      </c>
      <c r="E39" s="4"/>
      <c r="F39" s="24">
        <v>-60</v>
      </c>
      <c r="G39" s="25">
        <v>-7.5949367088607556</v>
      </c>
      <c r="H39" s="25"/>
      <c r="I39" s="24">
        <v>-42</v>
      </c>
      <c r="J39" s="25">
        <v>-5.4404145077720178</v>
      </c>
    </row>
    <row r="40" spans="1:10" ht="12" customHeight="1" x14ac:dyDescent="0.25">
      <c r="A40" s="40"/>
      <c r="B40" s="1"/>
      <c r="C40" s="1"/>
      <c r="D40" s="1"/>
      <c r="E40" s="1"/>
      <c r="F40" s="1"/>
      <c r="G40" s="1"/>
      <c r="H40" s="1"/>
      <c r="I40" s="1"/>
      <c r="J40" s="1"/>
    </row>
    <row r="41" spans="1:10" ht="12" customHeight="1" x14ac:dyDescent="0.25">
      <c r="A41" s="40" t="s">
        <v>126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ht="12" customHeight="1" x14ac:dyDescent="0.25">
      <c r="A42" s="40" t="s">
        <v>127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ht="12" customHeight="1" x14ac:dyDescent="0.25">
      <c r="A43" s="40" t="s">
        <v>128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ht="12" customHeight="1" x14ac:dyDescent="0.25">
      <c r="A44" s="40" t="s">
        <v>129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ht="12" customHeight="1" x14ac:dyDescent="0.25">
      <c r="A45" s="40" t="s">
        <v>116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ht="12" customHeight="1" x14ac:dyDescent="0.25">
      <c r="A46" s="40" t="s">
        <v>68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ht="12" customHeight="1" x14ac:dyDescent="0.25">
      <c r="A47" s="40"/>
      <c r="B47" s="1"/>
      <c r="C47" s="1"/>
      <c r="D47" s="1"/>
      <c r="E47" s="1"/>
      <c r="F47" s="1"/>
      <c r="G47" s="1"/>
      <c r="H47" s="1"/>
      <c r="I47" s="1"/>
      <c r="J47" s="1"/>
    </row>
    <row r="48" spans="1:10" ht="12.75" customHeight="1" x14ac:dyDescent="0.25">
      <c r="A48" s="40"/>
      <c r="B48" s="1"/>
      <c r="C48" s="1"/>
      <c r="D48" s="1"/>
      <c r="E48" s="1"/>
      <c r="F48" s="1"/>
      <c r="G48" s="1"/>
      <c r="H48" s="1"/>
      <c r="I48" s="1"/>
      <c r="J48" s="1"/>
    </row>
    <row r="49" spans="1:10" ht="12.75" customHeight="1" x14ac:dyDescent="0.25">
      <c r="A49" s="111"/>
      <c r="B49" s="1"/>
      <c r="C49" s="1"/>
      <c r="D49" s="112"/>
      <c r="E49" s="112"/>
      <c r="F49" s="112"/>
      <c r="G49" s="109"/>
      <c r="H49" s="112"/>
      <c r="I49" s="113"/>
      <c r="J49" s="109"/>
    </row>
    <row r="50" spans="1:10" ht="14.25" customHeight="1" x14ac:dyDescent="0.25">
      <c r="A50" s="96" t="s">
        <v>374</v>
      </c>
      <c r="B50" s="96"/>
      <c r="C50" s="96"/>
      <c r="D50" s="96"/>
      <c r="E50" s="97"/>
      <c r="F50" s="97"/>
      <c r="G50" s="110"/>
      <c r="H50" s="98"/>
      <c r="I50" s="99"/>
      <c r="J50" s="110"/>
    </row>
    <row r="51" spans="1:10" ht="14.25" customHeight="1" x14ac:dyDescent="0.25">
      <c r="A51" s="14"/>
      <c r="B51" s="391" t="s">
        <v>350</v>
      </c>
      <c r="C51" s="391"/>
      <c r="D51" s="391"/>
      <c r="E51" s="101"/>
      <c r="F51" s="391" t="s">
        <v>351</v>
      </c>
      <c r="G51" s="391"/>
      <c r="H51" s="102"/>
      <c r="I51" s="391" t="s">
        <v>352</v>
      </c>
      <c r="J51" s="391"/>
    </row>
    <row r="52" spans="1:10" ht="14.25" customHeight="1" x14ac:dyDescent="0.25">
      <c r="A52" s="41"/>
      <c r="B52" s="368" t="s">
        <v>353</v>
      </c>
      <c r="C52" s="369" t="s">
        <v>354</v>
      </c>
      <c r="D52" s="369" t="s">
        <v>355</v>
      </c>
      <c r="E52" s="103"/>
      <c r="F52" s="368" t="s">
        <v>189</v>
      </c>
      <c r="G52" s="369" t="s">
        <v>189</v>
      </c>
      <c r="H52" s="103"/>
      <c r="I52" s="368" t="s">
        <v>189</v>
      </c>
      <c r="J52" s="369" t="s">
        <v>189</v>
      </c>
    </row>
    <row r="53" spans="1:10" ht="14.25" customHeight="1" x14ac:dyDescent="0.25">
      <c r="A53" s="18"/>
      <c r="B53" s="370"/>
      <c r="C53" s="370"/>
      <c r="D53" s="371"/>
      <c r="E53" s="103"/>
      <c r="F53" s="370"/>
      <c r="G53" s="371" t="s">
        <v>191</v>
      </c>
      <c r="H53" s="103"/>
      <c r="I53" s="370"/>
      <c r="J53" s="371" t="s">
        <v>191</v>
      </c>
    </row>
    <row r="54" spans="1:10" ht="14.25" customHeight="1" x14ac:dyDescent="0.25">
      <c r="A54" s="117" t="s">
        <v>375</v>
      </c>
      <c r="B54" s="336"/>
      <c r="C54" s="118"/>
      <c r="D54" s="118"/>
      <c r="E54" s="112"/>
      <c r="F54" s="112"/>
      <c r="G54" s="109"/>
      <c r="H54" s="112"/>
      <c r="I54" s="113"/>
      <c r="J54" s="1"/>
    </row>
    <row r="55" spans="1:10" ht="14.25" customHeight="1" x14ac:dyDescent="0.25">
      <c r="A55" s="119" t="s">
        <v>119</v>
      </c>
      <c r="B55" s="307">
        <v>29769</v>
      </c>
      <c r="C55" s="384">
        <v>31419</v>
      </c>
      <c r="D55" s="384">
        <v>34624</v>
      </c>
      <c r="E55" s="112"/>
      <c r="F55" s="24">
        <v>-4855</v>
      </c>
      <c r="G55" s="25">
        <v>-14.022065619223657</v>
      </c>
      <c r="H55" s="25"/>
      <c r="I55" s="24">
        <v>-1650</v>
      </c>
      <c r="J55" s="25">
        <v>-5.2515993507113556</v>
      </c>
    </row>
    <row r="56" spans="1:10" ht="12.75" customHeight="1" x14ac:dyDescent="0.25">
      <c r="A56" s="115"/>
      <c r="B56" s="56"/>
      <c r="C56" s="56"/>
      <c r="D56" s="56"/>
      <c r="E56" s="56"/>
      <c r="F56" s="56"/>
      <c r="G56" s="120"/>
      <c r="H56" s="56"/>
      <c r="I56" s="121"/>
      <c r="J56" s="109"/>
    </row>
    <row r="57" spans="1:10" ht="12.75" customHeight="1" x14ac:dyDescent="0.25">
      <c r="A57" s="122" t="s">
        <v>68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2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15"/>
      <c r="B60" s="1"/>
      <c r="C60" s="1"/>
      <c r="D60" s="1"/>
      <c r="E60" s="1"/>
      <c r="F60" s="1"/>
      <c r="G60" s="1"/>
      <c r="H60" s="1"/>
      <c r="I60" s="1"/>
      <c r="J60" s="1"/>
    </row>
  </sheetData>
  <mergeCells count="9">
    <mergeCell ref="B2:D2"/>
    <mergeCell ref="B15:D15"/>
    <mergeCell ref="B51:D51"/>
    <mergeCell ref="F51:G51"/>
    <mergeCell ref="I51:J51"/>
    <mergeCell ref="F2:G2"/>
    <mergeCell ref="I2:J2"/>
    <mergeCell ref="F15:G15"/>
    <mergeCell ref="I15:J15"/>
  </mergeCells>
  <pageMargins left="0.25" right="0.25" top="0.75" bottom="0.75" header="0.3" footer="0.3"/>
  <pageSetup paperSize="9" scale="71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AP91"/>
  <sheetViews>
    <sheetView workbookViewId="0">
      <selection sqref="A1:J1"/>
    </sheetView>
  </sheetViews>
  <sheetFormatPr defaultColWidth="8.6640625" defaultRowHeight="13.2" x14ac:dyDescent="0.25"/>
  <cols>
    <col min="1" max="1" width="78.6640625" style="88" customWidth="1"/>
    <col min="2" max="2" width="10.109375" style="163" bestFit="1" customWidth="1"/>
    <col min="3" max="4" width="10.109375" style="88" bestFit="1" customWidth="1"/>
    <col min="5" max="10" width="9.33203125" style="163" customWidth="1"/>
    <col min="11" max="16384" width="8.6640625" style="88"/>
  </cols>
  <sheetData>
    <row r="1" spans="1:10" ht="15" customHeight="1" x14ac:dyDescent="0.25">
      <c r="A1" s="395" t="s">
        <v>72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0" s="162" customFormat="1" ht="14.25" customHeight="1" x14ac:dyDescent="0.25">
      <c r="A2" s="396" t="s">
        <v>113</v>
      </c>
      <c r="B2" s="395"/>
      <c r="C2" s="395"/>
      <c r="D2" s="395"/>
      <c r="E2" s="395"/>
      <c r="F2" s="395"/>
      <c r="G2" s="395"/>
      <c r="H2" s="395"/>
      <c r="I2" s="395"/>
      <c r="J2" s="395"/>
    </row>
    <row r="3" spans="1:10" s="162" customFormat="1" ht="14.25" customHeight="1" x14ac:dyDescent="0.25">
      <c r="A3" s="396" t="s">
        <v>132</v>
      </c>
      <c r="B3" s="395"/>
      <c r="C3" s="395"/>
      <c r="D3" s="395"/>
      <c r="E3" s="395"/>
      <c r="F3" s="395"/>
      <c r="G3" s="395"/>
      <c r="H3" s="395"/>
      <c r="I3" s="395"/>
      <c r="J3" s="395"/>
    </row>
    <row r="4" spans="1:10" ht="6" customHeight="1" x14ac:dyDescent="0.25"/>
    <row r="5" spans="1:10" s="161" customFormat="1" ht="21.6" customHeight="1" x14ac:dyDescent="0.25">
      <c r="A5" s="163" t="s">
        <v>376</v>
      </c>
      <c r="B5" s="372" t="s">
        <v>377</v>
      </c>
      <c r="C5" s="372" t="s">
        <v>378</v>
      </c>
      <c r="D5" s="372" t="s">
        <v>379</v>
      </c>
      <c r="E5" s="373" t="s">
        <v>377</v>
      </c>
      <c r="F5" s="374" t="s">
        <v>380</v>
      </c>
      <c r="G5" s="373" t="s">
        <v>378</v>
      </c>
      <c r="H5" s="374" t="s">
        <v>380</v>
      </c>
      <c r="I5" s="373" t="s">
        <v>379</v>
      </c>
      <c r="J5" s="374" t="s">
        <v>380</v>
      </c>
    </row>
    <row r="6" spans="1:10" s="161" customFormat="1" ht="21.6" customHeight="1" x14ac:dyDescent="0.25">
      <c r="A6" s="163"/>
      <c r="B6" s="375" t="s">
        <v>381</v>
      </c>
      <c r="C6" s="375" t="s">
        <v>382</v>
      </c>
      <c r="D6" s="375" t="s">
        <v>382</v>
      </c>
      <c r="E6" s="376" t="s">
        <v>383</v>
      </c>
      <c r="F6" s="377" t="s">
        <v>384</v>
      </c>
      <c r="G6" s="376" t="s">
        <v>385</v>
      </c>
      <c r="H6" s="377" t="s">
        <v>384</v>
      </c>
      <c r="I6" s="376" t="s">
        <v>385</v>
      </c>
      <c r="J6" s="377" t="s">
        <v>384</v>
      </c>
    </row>
    <row r="7" spans="1:10" s="161" customFormat="1" ht="15" customHeight="1" x14ac:dyDescent="0.25">
      <c r="A7" s="163" t="s">
        <v>386</v>
      </c>
      <c r="B7" s="378" t="s">
        <v>184</v>
      </c>
      <c r="C7" s="378" t="s">
        <v>184</v>
      </c>
      <c r="D7" s="378" t="s">
        <v>184</v>
      </c>
      <c r="E7" s="379"/>
      <c r="F7" s="380"/>
      <c r="G7" s="381"/>
      <c r="H7" s="380"/>
      <c r="I7" s="381"/>
      <c r="J7" s="380"/>
    </row>
    <row r="8" spans="1:10" ht="6" customHeight="1" x14ac:dyDescent="0.25">
      <c r="B8" s="186"/>
      <c r="C8" s="185"/>
      <c r="D8" s="185"/>
      <c r="E8" s="173"/>
      <c r="F8" s="174"/>
      <c r="G8" s="173"/>
      <c r="H8" s="174"/>
      <c r="I8" s="337"/>
      <c r="J8" s="338"/>
    </row>
    <row r="9" spans="1:10" s="161" customFormat="1" ht="14.25" customHeight="1" x14ac:dyDescent="0.25">
      <c r="A9" s="187" t="s">
        <v>387</v>
      </c>
      <c r="B9" s="188"/>
      <c r="C9" s="188"/>
      <c r="D9" s="188"/>
      <c r="E9" s="173"/>
      <c r="F9" s="174"/>
      <c r="G9" s="173"/>
      <c r="H9" s="174"/>
      <c r="I9" s="337"/>
      <c r="J9" s="338"/>
    </row>
    <row r="10" spans="1:10" s="161" customFormat="1" ht="14.25" customHeight="1" x14ac:dyDescent="0.25">
      <c r="A10" s="163" t="s">
        <v>388</v>
      </c>
      <c r="B10" s="188"/>
      <c r="C10" s="188"/>
      <c r="D10" s="188"/>
      <c r="E10" s="173"/>
      <c r="F10" s="174"/>
      <c r="G10" s="173"/>
      <c r="H10" s="174"/>
      <c r="I10" s="337"/>
      <c r="J10" s="338"/>
    </row>
    <row r="11" spans="1:10" ht="14.25" customHeight="1" x14ac:dyDescent="0.25">
      <c r="A11" s="88" t="s">
        <v>389</v>
      </c>
      <c r="B11" s="173">
        <v>1660</v>
      </c>
      <c r="C11" s="173">
        <v>1640</v>
      </c>
      <c r="D11" s="173">
        <v>3300</v>
      </c>
      <c r="E11" s="173">
        <v>1653</v>
      </c>
      <c r="F11" s="174">
        <v>-4.2168674698795181E-3</v>
      </c>
      <c r="G11" s="173">
        <v>1637</v>
      </c>
      <c r="H11" s="174">
        <v>-1.8292682926829269E-3</v>
      </c>
      <c r="I11" s="337">
        <v>3290</v>
      </c>
      <c r="J11" s="338">
        <v>-3.0303030303030303E-3</v>
      </c>
    </row>
    <row r="12" spans="1:10" ht="14.25" customHeight="1" x14ac:dyDescent="0.25">
      <c r="A12" s="88" t="s">
        <v>390</v>
      </c>
      <c r="B12" s="173">
        <v>633</v>
      </c>
      <c r="C12" s="173">
        <v>553</v>
      </c>
      <c r="D12" s="173">
        <v>1186</v>
      </c>
      <c r="E12" s="173">
        <v>477</v>
      </c>
      <c r="F12" s="174">
        <v>-0.24644549763033174</v>
      </c>
      <c r="G12" s="173">
        <v>404</v>
      </c>
      <c r="H12" s="174">
        <v>-0.26943942133815552</v>
      </c>
      <c r="I12" s="337">
        <v>881</v>
      </c>
      <c r="J12" s="338">
        <v>-0.25716694772344012</v>
      </c>
    </row>
    <row r="13" spans="1:10" ht="14.25" customHeight="1" x14ac:dyDescent="0.25">
      <c r="A13" s="88" t="s">
        <v>145</v>
      </c>
      <c r="B13" s="173">
        <v>136</v>
      </c>
      <c r="C13" s="173">
        <v>133</v>
      </c>
      <c r="D13" s="173">
        <v>269</v>
      </c>
      <c r="E13" s="183">
        <v>125</v>
      </c>
      <c r="F13" s="280">
        <v>-8.0882352941176475E-2</v>
      </c>
      <c r="G13" s="183">
        <v>122</v>
      </c>
      <c r="H13" s="280">
        <v>-8.2706766917293228E-2</v>
      </c>
      <c r="I13" s="339">
        <v>247</v>
      </c>
      <c r="J13" s="340">
        <v>-8.1784386617100371E-2</v>
      </c>
    </row>
    <row r="14" spans="1:10" ht="14.25" customHeight="1" x14ac:dyDescent="0.25">
      <c r="A14" s="171" t="s">
        <v>391</v>
      </c>
      <c r="B14" s="191">
        <v>2429</v>
      </c>
      <c r="C14" s="191">
        <v>2326</v>
      </c>
      <c r="D14" s="191">
        <v>4755</v>
      </c>
      <c r="E14" s="192">
        <v>2255</v>
      </c>
      <c r="F14" s="281">
        <v>-7.1634417455743102E-2</v>
      </c>
      <c r="G14" s="192">
        <v>2163</v>
      </c>
      <c r="H14" s="281">
        <v>-7.0077386070507314E-2</v>
      </c>
      <c r="I14" s="341">
        <v>4418</v>
      </c>
      <c r="J14" s="342">
        <v>-7.0872765509989485E-2</v>
      </c>
    </row>
    <row r="15" spans="1:10" ht="14.25" customHeight="1" x14ac:dyDescent="0.25">
      <c r="A15" s="88" t="s">
        <v>392</v>
      </c>
      <c r="B15" s="183">
        <v>528</v>
      </c>
      <c r="C15" s="183">
        <v>482</v>
      </c>
      <c r="D15" s="183">
        <v>1010</v>
      </c>
      <c r="E15" s="183">
        <v>426</v>
      </c>
      <c r="F15" s="280">
        <v>-0.19318181818181818</v>
      </c>
      <c r="G15" s="183">
        <v>379</v>
      </c>
      <c r="H15" s="280">
        <v>-0.21369294605809128</v>
      </c>
      <c r="I15" s="339">
        <v>805</v>
      </c>
      <c r="J15" s="340">
        <v>-0.20297029702970298</v>
      </c>
    </row>
    <row r="16" spans="1:10" ht="14.25" customHeight="1" x14ac:dyDescent="0.25">
      <c r="A16" s="171" t="s">
        <v>393</v>
      </c>
      <c r="B16" s="244">
        <v>2957</v>
      </c>
      <c r="C16" s="244">
        <v>2808</v>
      </c>
      <c r="D16" s="244">
        <v>5765</v>
      </c>
      <c r="E16" s="244">
        <v>2681</v>
      </c>
      <c r="F16" s="282">
        <v>-9.3337842407845789E-2</v>
      </c>
      <c r="G16" s="244">
        <v>2542</v>
      </c>
      <c r="H16" s="282">
        <v>-9.472934472934473E-2</v>
      </c>
      <c r="I16" s="343">
        <v>5223</v>
      </c>
      <c r="J16" s="344">
        <v>-9.4015611448395486E-2</v>
      </c>
    </row>
    <row r="17" spans="1:10" ht="14.25" customHeight="1" x14ac:dyDescent="0.25">
      <c r="A17" s="171" t="s">
        <v>228</v>
      </c>
      <c r="B17" s="189"/>
      <c r="C17" s="189"/>
      <c r="D17" s="189"/>
      <c r="E17" s="173"/>
      <c r="F17" s="174"/>
      <c r="G17" s="173"/>
      <c r="H17" s="174"/>
      <c r="I17" s="337"/>
      <c r="J17" s="338"/>
    </row>
    <row r="18" spans="1:10" s="161" customFormat="1" ht="14.25" customHeight="1" x14ac:dyDescent="0.25">
      <c r="A18" s="190" t="s">
        <v>394</v>
      </c>
      <c r="B18" s="173">
        <v>2609</v>
      </c>
      <c r="C18" s="173">
        <v>2624</v>
      </c>
      <c r="D18" s="173">
        <v>5233</v>
      </c>
      <c r="E18" s="173">
        <v>2665</v>
      </c>
      <c r="F18" s="174">
        <v>2.1464162514373324E-2</v>
      </c>
      <c r="G18" s="173">
        <v>2629</v>
      </c>
      <c r="H18" s="174">
        <v>1.9054878048780487E-3</v>
      </c>
      <c r="I18" s="337">
        <v>5294</v>
      </c>
      <c r="J18" s="338">
        <v>1.1656793426332888E-2</v>
      </c>
    </row>
    <row r="19" spans="1:10" s="161" customFormat="1" ht="14.25" customHeight="1" x14ac:dyDescent="0.25">
      <c r="A19" s="190" t="s">
        <v>230</v>
      </c>
      <c r="B19" s="173">
        <v>493</v>
      </c>
      <c r="C19" s="173">
        <v>465</v>
      </c>
      <c r="D19" s="173">
        <v>958</v>
      </c>
      <c r="E19" s="173">
        <v>448</v>
      </c>
      <c r="F19" s="174">
        <v>-9.1277890466531439E-2</v>
      </c>
      <c r="G19" s="173">
        <v>381</v>
      </c>
      <c r="H19" s="174">
        <v>-0.18064516129032257</v>
      </c>
      <c r="I19" s="337">
        <v>829</v>
      </c>
      <c r="J19" s="338">
        <v>-0.13465553235908143</v>
      </c>
    </row>
    <row r="20" spans="1:10" s="161" customFormat="1" ht="14.25" customHeight="1" x14ac:dyDescent="0.25">
      <c r="A20" s="190" t="s">
        <v>231</v>
      </c>
      <c r="B20" s="173">
        <v>416</v>
      </c>
      <c r="C20" s="173">
        <v>367</v>
      </c>
      <c r="D20" s="173">
        <v>783</v>
      </c>
      <c r="E20" s="173">
        <v>350</v>
      </c>
      <c r="F20" s="174">
        <v>-0.15865384615384615</v>
      </c>
      <c r="G20" s="173">
        <v>323</v>
      </c>
      <c r="H20" s="174">
        <v>-0.11989100817438691</v>
      </c>
      <c r="I20" s="337">
        <v>673</v>
      </c>
      <c r="J20" s="338">
        <v>-0.14048531289910601</v>
      </c>
    </row>
    <row r="21" spans="1:10" s="161" customFormat="1" ht="14.25" customHeight="1" x14ac:dyDescent="0.25">
      <c r="A21" s="190" t="s">
        <v>395</v>
      </c>
      <c r="B21" s="173">
        <v>73</v>
      </c>
      <c r="C21" s="173">
        <v>97</v>
      </c>
      <c r="D21" s="173">
        <v>170</v>
      </c>
      <c r="E21" s="173">
        <v>99</v>
      </c>
      <c r="F21" s="174">
        <v>0.35616438356164382</v>
      </c>
      <c r="G21" s="173">
        <v>104</v>
      </c>
      <c r="H21" s="174">
        <v>7.2164948453608241E-2</v>
      </c>
      <c r="I21" s="337">
        <v>203</v>
      </c>
      <c r="J21" s="338">
        <v>0.19411764705882353</v>
      </c>
    </row>
    <row r="22" spans="1:10" s="161" customFormat="1" ht="14.25" customHeight="1" x14ac:dyDescent="0.25">
      <c r="A22" s="190" t="s">
        <v>396</v>
      </c>
      <c r="B22" s="173">
        <v>6</v>
      </c>
      <c r="C22" s="173">
        <v>6</v>
      </c>
      <c r="D22" s="173">
        <v>12</v>
      </c>
      <c r="E22" s="173">
        <v>7</v>
      </c>
      <c r="F22" s="174">
        <v>0.16666666666666666</v>
      </c>
      <c r="G22" s="173">
        <v>8</v>
      </c>
      <c r="H22" s="174">
        <v>0.33333333333333331</v>
      </c>
      <c r="I22" s="337">
        <v>15</v>
      </c>
      <c r="J22" s="338">
        <v>0.25</v>
      </c>
    </row>
    <row r="23" spans="1:10" s="161" customFormat="1" ht="14.25" customHeight="1" x14ac:dyDescent="0.25">
      <c r="A23" s="172" t="s">
        <v>397</v>
      </c>
      <c r="B23" s="173">
        <v>106</v>
      </c>
      <c r="C23" s="173">
        <v>106</v>
      </c>
      <c r="D23" s="173">
        <v>212</v>
      </c>
      <c r="E23" s="173">
        <v>112</v>
      </c>
      <c r="F23" s="174">
        <v>5.6603773584905662E-2</v>
      </c>
      <c r="G23" s="173">
        <v>112</v>
      </c>
      <c r="H23" s="174">
        <v>5.6603773584905662E-2</v>
      </c>
      <c r="I23" s="337">
        <v>224</v>
      </c>
      <c r="J23" s="338">
        <v>5.6603773584905662E-2</v>
      </c>
    </row>
    <row r="24" spans="1:10" s="161" customFormat="1" ht="14.25" customHeight="1" x14ac:dyDescent="0.25">
      <c r="A24" s="172" t="s">
        <v>235</v>
      </c>
      <c r="B24" s="183">
        <v>90</v>
      </c>
      <c r="C24" s="183">
        <v>99</v>
      </c>
      <c r="D24" s="183">
        <v>189</v>
      </c>
      <c r="E24" s="183">
        <v>99</v>
      </c>
      <c r="F24" s="280">
        <v>0.1</v>
      </c>
      <c r="G24" s="183">
        <v>102</v>
      </c>
      <c r="H24" s="280">
        <v>3.0303030303030304E-2</v>
      </c>
      <c r="I24" s="339">
        <v>201</v>
      </c>
      <c r="J24" s="340">
        <v>6.3492063492063489E-2</v>
      </c>
    </row>
    <row r="25" spans="1:10" s="171" customFormat="1" ht="14.25" customHeight="1" collapsed="1" x14ac:dyDescent="0.25">
      <c r="A25" s="383" t="s">
        <v>398</v>
      </c>
      <c r="B25" s="192">
        <v>3793</v>
      </c>
      <c r="C25" s="192">
        <v>3764</v>
      </c>
      <c r="D25" s="192">
        <v>7557</v>
      </c>
      <c r="E25" s="192">
        <v>3780</v>
      </c>
      <c r="F25" s="281">
        <v>-3.4273662008963879E-3</v>
      </c>
      <c r="G25" s="192">
        <v>3659</v>
      </c>
      <c r="H25" s="281">
        <v>-2.789585547290117E-2</v>
      </c>
      <c r="I25" s="341">
        <v>7439</v>
      </c>
      <c r="J25" s="342">
        <v>-1.561466190287151E-2</v>
      </c>
    </row>
    <row r="26" spans="1:10" ht="14.25" customHeight="1" x14ac:dyDescent="0.25">
      <c r="A26" s="172" t="s">
        <v>237</v>
      </c>
      <c r="B26" s="183">
        <v>1376</v>
      </c>
      <c r="C26" s="183">
        <v>1447</v>
      </c>
      <c r="D26" s="183">
        <v>2823</v>
      </c>
      <c r="E26" s="183">
        <v>1511</v>
      </c>
      <c r="F26" s="280">
        <v>9.8110465116279064E-2</v>
      </c>
      <c r="G26" s="183">
        <v>1595</v>
      </c>
      <c r="H26" s="280">
        <v>0.1022805805114029</v>
      </c>
      <c r="I26" s="339">
        <v>3106</v>
      </c>
      <c r="J26" s="340">
        <v>0.10024796315975912</v>
      </c>
    </row>
    <row r="27" spans="1:10" ht="14.25" customHeight="1" x14ac:dyDescent="0.25">
      <c r="A27" s="171" t="s">
        <v>399</v>
      </c>
      <c r="B27" s="179">
        <v>5169</v>
      </c>
      <c r="C27" s="179">
        <v>5211</v>
      </c>
      <c r="D27" s="179">
        <v>10380</v>
      </c>
      <c r="E27" s="179">
        <v>5291</v>
      </c>
      <c r="F27" s="283">
        <v>2.3602244147804218E-2</v>
      </c>
      <c r="G27" s="179">
        <v>5254</v>
      </c>
      <c r="H27" s="283">
        <v>8.2517750911533291E-3</v>
      </c>
      <c r="I27" s="345">
        <v>10545</v>
      </c>
      <c r="J27" s="346">
        <v>1.5895953757225433E-2</v>
      </c>
    </row>
    <row r="28" spans="1:10" ht="14.25" customHeight="1" x14ac:dyDescent="0.25">
      <c r="A28" s="171" t="s">
        <v>239</v>
      </c>
      <c r="B28" s="189"/>
      <c r="C28" s="189"/>
      <c r="D28" s="189"/>
      <c r="E28" s="173"/>
      <c r="F28" s="174"/>
      <c r="G28" s="173"/>
      <c r="H28" s="174"/>
      <c r="I28" s="337"/>
      <c r="J28" s="338"/>
    </row>
    <row r="29" spans="1:10" ht="14.25" customHeight="1" x14ac:dyDescent="0.25">
      <c r="A29" s="172" t="s">
        <v>144</v>
      </c>
      <c r="B29" s="173">
        <v>539</v>
      </c>
      <c r="C29" s="173">
        <v>525</v>
      </c>
      <c r="D29" s="173">
        <v>1064</v>
      </c>
      <c r="E29" s="173">
        <v>511</v>
      </c>
      <c r="F29" s="174">
        <v>-5.1948051948051951E-2</v>
      </c>
      <c r="G29" s="173">
        <v>485</v>
      </c>
      <c r="H29" s="174">
        <v>-7.6190476190476197E-2</v>
      </c>
      <c r="I29" s="337">
        <v>996</v>
      </c>
      <c r="J29" s="338">
        <v>-6.3909774436090222E-2</v>
      </c>
    </row>
    <row r="30" spans="1:10" ht="14.25" customHeight="1" x14ac:dyDescent="0.25">
      <c r="A30" s="172" t="s">
        <v>240</v>
      </c>
      <c r="B30" s="173">
        <v>245</v>
      </c>
      <c r="C30" s="173">
        <v>226</v>
      </c>
      <c r="D30" s="173">
        <v>471</v>
      </c>
      <c r="E30" s="173">
        <v>206</v>
      </c>
      <c r="F30" s="174">
        <v>-0.15918367346938775</v>
      </c>
      <c r="G30" s="173">
        <v>181</v>
      </c>
      <c r="H30" s="174">
        <v>-0.19911504424778761</v>
      </c>
      <c r="I30" s="337">
        <v>387</v>
      </c>
      <c r="J30" s="338">
        <v>-0.17834394904458598</v>
      </c>
    </row>
    <row r="31" spans="1:10" ht="14.25" customHeight="1" x14ac:dyDescent="0.25">
      <c r="A31" s="172" t="s">
        <v>143</v>
      </c>
      <c r="B31" s="173">
        <v>514</v>
      </c>
      <c r="C31" s="173">
        <v>507</v>
      </c>
      <c r="D31" s="173">
        <v>1021</v>
      </c>
      <c r="E31" s="173">
        <v>500</v>
      </c>
      <c r="F31" s="174">
        <v>-2.7237354085603113E-2</v>
      </c>
      <c r="G31" s="173">
        <v>475</v>
      </c>
      <c r="H31" s="174">
        <v>-6.3116370808678504E-2</v>
      </c>
      <c r="I31" s="337">
        <v>975</v>
      </c>
      <c r="J31" s="338">
        <v>-4.5053868756121447E-2</v>
      </c>
    </row>
    <row r="32" spans="1:10" s="171" customFormat="1" ht="14.25" customHeight="1" x14ac:dyDescent="0.25">
      <c r="A32" s="171" t="s">
        <v>400</v>
      </c>
      <c r="B32" s="179">
        <v>1298</v>
      </c>
      <c r="C32" s="179">
        <v>1258</v>
      </c>
      <c r="D32" s="179">
        <v>2556</v>
      </c>
      <c r="E32" s="179">
        <v>1217</v>
      </c>
      <c r="F32" s="283">
        <v>-6.2403697996918334E-2</v>
      </c>
      <c r="G32" s="179">
        <v>1141</v>
      </c>
      <c r="H32" s="283">
        <v>-9.3004769475357713E-2</v>
      </c>
      <c r="I32" s="345">
        <v>2358</v>
      </c>
      <c r="J32" s="346">
        <v>-7.746478873239436E-2</v>
      </c>
    </row>
    <row r="33" spans="1:10" s="171" customFormat="1" ht="12.6" customHeight="1" x14ac:dyDescent="0.25">
      <c r="A33" s="171" t="s">
        <v>401</v>
      </c>
      <c r="B33" s="192"/>
      <c r="C33" s="192"/>
      <c r="D33" s="192"/>
      <c r="E33" s="192"/>
      <c r="F33" s="281"/>
      <c r="G33" s="192"/>
      <c r="H33" s="281"/>
      <c r="I33" s="341"/>
      <c r="J33" s="342"/>
    </row>
    <row r="34" spans="1:10" ht="14.25" customHeight="1" x14ac:dyDescent="0.25">
      <c r="A34" s="88" t="s">
        <v>402</v>
      </c>
      <c r="B34" s="173">
        <v>306</v>
      </c>
      <c r="C34" s="173">
        <v>369</v>
      </c>
      <c r="D34" s="173">
        <v>675</v>
      </c>
      <c r="E34" s="173">
        <v>291</v>
      </c>
      <c r="F34" s="174">
        <v>-4.9019607843137254E-2</v>
      </c>
      <c r="G34" s="173">
        <v>357</v>
      </c>
      <c r="H34" s="174">
        <v>-3.2520325203252036E-2</v>
      </c>
      <c r="I34" s="337">
        <v>648</v>
      </c>
      <c r="J34" s="338">
        <v>-0.04</v>
      </c>
    </row>
    <row r="35" spans="1:10" ht="14.25" customHeight="1" x14ac:dyDescent="0.25">
      <c r="A35" s="88" t="s">
        <v>403</v>
      </c>
      <c r="B35" s="173">
        <v>403</v>
      </c>
      <c r="C35" s="173">
        <v>482</v>
      </c>
      <c r="D35" s="173">
        <v>885</v>
      </c>
      <c r="E35" s="173">
        <v>442</v>
      </c>
      <c r="F35" s="174">
        <v>9.6774193548387094E-2</v>
      </c>
      <c r="G35" s="173">
        <v>567</v>
      </c>
      <c r="H35" s="174">
        <v>0.17634854771784234</v>
      </c>
      <c r="I35" s="337">
        <v>1009</v>
      </c>
      <c r="J35" s="338">
        <v>0.14011299435028249</v>
      </c>
    </row>
    <row r="36" spans="1:10" ht="14.25" customHeight="1" x14ac:dyDescent="0.25">
      <c r="A36" s="88" t="s">
        <v>404</v>
      </c>
      <c r="B36" s="173">
        <v>180</v>
      </c>
      <c r="C36" s="173">
        <v>248</v>
      </c>
      <c r="D36" s="173">
        <v>428</v>
      </c>
      <c r="E36" s="173">
        <v>202</v>
      </c>
      <c r="F36" s="174">
        <v>0.12222222222222222</v>
      </c>
      <c r="G36" s="173">
        <v>228</v>
      </c>
      <c r="H36" s="174">
        <v>-8.0645161290322578E-2</v>
      </c>
      <c r="I36" s="337">
        <v>430</v>
      </c>
      <c r="J36" s="338">
        <v>4.6728971962616819E-3</v>
      </c>
    </row>
    <row r="37" spans="1:10" ht="14.25" customHeight="1" x14ac:dyDescent="0.25">
      <c r="A37" s="88" t="s">
        <v>405</v>
      </c>
      <c r="B37" s="173">
        <v>681</v>
      </c>
      <c r="C37" s="173">
        <v>693</v>
      </c>
      <c r="D37" s="173">
        <v>1374</v>
      </c>
      <c r="E37" s="173">
        <v>573</v>
      </c>
      <c r="F37" s="174">
        <v>-0.15859030837004406</v>
      </c>
      <c r="G37" s="173">
        <v>611</v>
      </c>
      <c r="H37" s="174">
        <v>-0.11832611832611832</v>
      </c>
      <c r="I37" s="337">
        <v>1184</v>
      </c>
      <c r="J37" s="338">
        <v>-0.13828238719068414</v>
      </c>
    </row>
    <row r="38" spans="1:10" ht="14.25" customHeight="1" x14ac:dyDescent="0.25">
      <c r="A38" s="88" t="s">
        <v>406</v>
      </c>
      <c r="B38" s="173">
        <v>94</v>
      </c>
      <c r="C38" s="173">
        <v>171</v>
      </c>
      <c r="D38" s="173">
        <v>265</v>
      </c>
      <c r="E38" s="173">
        <v>88</v>
      </c>
      <c r="F38" s="174">
        <v>-6.3829787234042548E-2</v>
      </c>
      <c r="G38" s="173">
        <v>118</v>
      </c>
      <c r="H38" s="174">
        <v>-0.30994152046783624</v>
      </c>
      <c r="I38" s="337">
        <v>206</v>
      </c>
      <c r="J38" s="338">
        <v>-0.22264150943396227</v>
      </c>
    </row>
    <row r="39" spans="1:10" s="171" customFormat="1" ht="14.25" customHeight="1" x14ac:dyDescent="0.25">
      <c r="A39" s="171" t="s">
        <v>407</v>
      </c>
      <c r="B39" s="179">
        <v>1664</v>
      </c>
      <c r="C39" s="179">
        <v>1963</v>
      </c>
      <c r="D39" s="179">
        <v>3627</v>
      </c>
      <c r="E39" s="179">
        <v>1596</v>
      </c>
      <c r="F39" s="283">
        <v>-4.0865384615384616E-2</v>
      </c>
      <c r="G39" s="179">
        <v>1881</v>
      </c>
      <c r="H39" s="283">
        <v>-4.1772796739684155E-2</v>
      </c>
      <c r="I39" s="345">
        <v>3477</v>
      </c>
      <c r="J39" s="346">
        <v>-4.1356492969396197E-2</v>
      </c>
    </row>
    <row r="40" spans="1:10" s="171" customFormat="1" ht="14.25" customHeight="1" x14ac:dyDescent="0.25">
      <c r="A40" s="171" t="s">
        <v>408</v>
      </c>
      <c r="B40" s="192"/>
      <c r="C40" s="192"/>
      <c r="D40" s="192"/>
      <c r="E40" s="192"/>
      <c r="F40" s="281"/>
      <c r="G40" s="192"/>
      <c r="H40" s="281"/>
      <c r="I40" s="341"/>
      <c r="J40" s="342"/>
    </row>
    <row r="41" spans="1:10" ht="14.25" customHeight="1" x14ac:dyDescent="0.25">
      <c r="A41" s="172" t="s">
        <v>409</v>
      </c>
      <c r="B41" s="173">
        <v>357</v>
      </c>
      <c r="C41" s="173">
        <v>345</v>
      </c>
      <c r="D41" s="173">
        <v>702</v>
      </c>
      <c r="E41" s="173">
        <v>340</v>
      </c>
      <c r="F41" s="174">
        <v>-4.7619047619047616E-2</v>
      </c>
      <c r="G41" s="173">
        <v>324</v>
      </c>
      <c r="H41" s="174">
        <v>-6.0869565217391307E-2</v>
      </c>
      <c r="I41" s="337">
        <v>664</v>
      </c>
      <c r="J41" s="338">
        <v>-5.4131054131054131E-2</v>
      </c>
    </row>
    <row r="42" spans="1:10" ht="14.25" customHeight="1" x14ac:dyDescent="0.25">
      <c r="A42" s="172" t="s">
        <v>251</v>
      </c>
      <c r="B42" s="173">
        <v>31</v>
      </c>
      <c r="C42" s="173">
        <v>31</v>
      </c>
      <c r="D42" s="173">
        <v>62</v>
      </c>
      <c r="E42" s="173">
        <v>26</v>
      </c>
      <c r="F42" s="174">
        <v>-0.16129032258064516</v>
      </c>
      <c r="G42" s="173">
        <v>23</v>
      </c>
      <c r="H42" s="174">
        <v>-0.25806451612903225</v>
      </c>
      <c r="I42" s="337">
        <v>49</v>
      </c>
      <c r="J42" s="338">
        <v>-0.20967741935483872</v>
      </c>
    </row>
    <row r="43" spans="1:10" ht="14.25" customHeight="1" x14ac:dyDescent="0.25">
      <c r="A43" s="172" t="s">
        <v>252</v>
      </c>
      <c r="B43" s="173">
        <v>50</v>
      </c>
      <c r="C43" s="173">
        <v>45</v>
      </c>
      <c r="D43" s="173">
        <v>95</v>
      </c>
      <c r="E43" s="173">
        <v>45</v>
      </c>
      <c r="F43" s="174">
        <v>-0.1</v>
      </c>
      <c r="G43" s="173">
        <v>39</v>
      </c>
      <c r="H43" s="174">
        <v>-0.13333333333333333</v>
      </c>
      <c r="I43" s="337">
        <v>84</v>
      </c>
      <c r="J43" s="338">
        <v>-0.11578947368421053</v>
      </c>
    </row>
    <row r="44" spans="1:10" ht="14.25" customHeight="1" x14ac:dyDescent="0.25">
      <c r="A44" s="172" t="s">
        <v>253</v>
      </c>
      <c r="B44" s="173">
        <v>30</v>
      </c>
      <c r="C44" s="173">
        <v>30</v>
      </c>
      <c r="D44" s="173">
        <v>60</v>
      </c>
      <c r="E44" s="173">
        <v>30</v>
      </c>
      <c r="F44" s="174" t="s">
        <v>18</v>
      </c>
      <c r="G44" s="173">
        <v>5</v>
      </c>
      <c r="H44" s="174">
        <v>-0.83333333333333337</v>
      </c>
      <c r="I44" s="337">
        <v>35</v>
      </c>
      <c r="J44" s="338">
        <v>-0.41666666666666669</v>
      </c>
    </row>
    <row r="45" spans="1:10" s="171" customFormat="1" ht="14.25" customHeight="1" x14ac:dyDescent="0.25">
      <c r="A45" s="171" t="s">
        <v>410</v>
      </c>
      <c r="B45" s="179">
        <v>468</v>
      </c>
      <c r="C45" s="179">
        <v>451</v>
      </c>
      <c r="D45" s="179">
        <v>919</v>
      </c>
      <c r="E45" s="179">
        <v>441</v>
      </c>
      <c r="F45" s="283">
        <v>-5.7692307692307696E-2</v>
      </c>
      <c r="G45" s="179">
        <v>391</v>
      </c>
      <c r="H45" s="283">
        <v>-0.13303769401330376</v>
      </c>
      <c r="I45" s="345">
        <v>832</v>
      </c>
      <c r="J45" s="346">
        <v>-9.4668117519042444E-2</v>
      </c>
    </row>
    <row r="46" spans="1:10" s="171" customFormat="1" ht="14.25" customHeight="1" x14ac:dyDescent="0.25">
      <c r="A46" s="171" t="s">
        <v>411</v>
      </c>
      <c r="B46" s="192"/>
      <c r="C46" s="192"/>
      <c r="D46" s="192"/>
      <c r="E46" s="173"/>
      <c r="F46" s="174"/>
      <c r="G46" s="173"/>
      <c r="H46" s="174"/>
      <c r="I46" s="337"/>
      <c r="J46" s="338"/>
    </row>
    <row r="47" spans="1:10" ht="14.25" customHeight="1" x14ac:dyDescent="0.25">
      <c r="A47" s="172" t="s">
        <v>412</v>
      </c>
      <c r="B47" s="173">
        <v>151</v>
      </c>
      <c r="C47" s="173">
        <v>167</v>
      </c>
      <c r="D47" s="173">
        <v>318</v>
      </c>
      <c r="E47" s="173">
        <v>144</v>
      </c>
      <c r="F47" s="174">
        <v>-4.6357615894039736E-2</v>
      </c>
      <c r="G47" s="173">
        <v>202</v>
      </c>
      <c r="H47" s="174">
        <v>0.20958083832335328</v>
      </c>
      <c r="I47" s="337">
        <v>346</v>
      </c>
      <c r="J47" s="338">
        <v>8.8050314465408799E-2</v>
      </c>
    </row>
    <row r="48" spans="1:10" ht="14.25" customHeight="1" x14ac:dyDescent="0.25">
      <c r="A48" s="172" t="s">
        <v>413</v>
      </c>
      <c r="B48" s="173">
        <v>452</v>
      </c>
      <c r="C48" s="173">
        <v>471</v>
      </c>
      <c r="D48" s="173">
        <v>923</v>
      </c>
      <c r="E48" s="173">
        <v>491</v>
      </c>
      <c r="F48" s="174">
        <v>8.628318584070796E-2</v>
      </c>
      <c r="G48" s="173">
        <v>512</v>
      </c>
      <c r="H48" s="174">
        <v>8.7048832271762203E-2</v>
      </c>
      <c r="I48" s="337">
        <v>1003</v>
      </c>
      <c r="J48" s="338">
        <v>8.6673889490790898E-2</v>
      </c>
    </row>
    <row r="49" spans="1:10" s="171" customFormat="1" ht="14.25" customHeight="1" x14ac:dyDescent="0.25">
      <c r="A49" s="172" t="s">
        <v>414</v>
      </c>
      <c r="B49" s="173">
        <v>161</v>
      </c>
      <c r="C49" s="173">
        <v>167</v>
      </c>
      <c r="D49" s="173">
        <v>328</v>
      </c>
      <c r="E49" s="173">
        <v>166</v>
      </c>
      <c r="F49" s="174">
        <v>3.1055900621118012E-2</v>
      </c>
      <c r="G49" s="173">
        <v>185</v>
      </c>
      <c r="H49" s="174">
        <v>0.10778443113772455</v>
      </c>
      <c r="I49" s="337">
        <v>351</v>
      </c>
      <c r="J49" s="338">
        <v>7.0121951219512202E-2</v>
      </c>
    </row>
    <row r="50" spans="1:10" s="171" customFormat="1" ht="14.25" customHeight="1" x14ac:dyDescent="0.25">
      <c r="A50" s="171" t="s">
        <v>415</v>
      </c>
      <c r="B50" s="179">
        <v>764</v>
      </c>
      <c r="C50" s="179">
        <v>805</v>
      </c>
      <c r="D50" s="179">
        <v>1569</v>
      </c>
      <c r="E50" s="179">
        <v>801</v>
      </c>
      <c r="F50" s="283">
        <v>4.8429319371727751E-2</v>
      </c>
      <c r="G50" s="179">
        <v>899</v>
      </c>
      <c r="H50" s="283">
        <v>0.11677018633540373</v>
      </c>
      <c r="I50" s="345">
        <v>1700</v>
      </c>
      <c r="J50" s="346">
        <v>8.3492670490758439E-2</v>
      </c>
    </row>
    <row r="51" spans="1:10" s="171" customFormat="1" ht="14.25" customHeight="1" x14ac:dyDescent="0.25">
      <c r="B51" s="192"/>
      <c r="C51" s="192"/>
      <c r="D51" s="192"/>
      <c r="E51" s="192"/>
      <c r="F51" s="281"/>
      <c r="G51" s="192"/>
      <c r="H51" s="281"/>
      <c r="I51" s="341"/>
      <c r="J51" s="342"/>
    </row>
    <row r="52" spans="1:10" ht="14.25" customHeight="1" x14ac:dyDescent="0.25">
      <c r="A52" s="88" t="s">
        <v>416</v>
      </c>
      <c r="B52" s="173">
        <v>304</v>
      </c>
      <c r="C52" s="173">
        <v>338</v>
      </c>
      <c r="D52" s="173">
        <v>642</v>
      </c>
      <c r="E52" s="173">
        <v>374</v>
      </c>
      <c r="F52" s="174">
        <v>0.23026315789473684</v>
      </c>
      <c r="G52" s="173">
        <v>410</v>
      </c>
      <c r="H52" s="174">
        <v>0.21301775147928995</v>
      </c>
      <c r="I52" s="337">
        <v>784</v>
      </c>
      <c r="J52" s="338">
        <v>0.22118380062305296</v>
      </c>
    </row>
    <row r="53" spans="1:10" ht="14.25" customHeight="1" x14ac:dyDescent="0.25">
      <c r="A53" s="88" t="s">
        <v>142</v>
      </c>
      <c r="B53" s="173">
        <v>185</v>
      </c>
      <c r="C53" s="173">
        <v>205</v>
      </c>
      <c r="D53" s="173">
        <v>390</v>
      </c>
      <c r="E53" s="183">
        <v>185</v>
      </c>
      <c r="F53" s="280" t="s">
        <v>18</v>
      </c>
      <c r="G53" s="183">
        <v>155</v>
      </c>
      <c r="H53" s="280">
        <v>-0.24390243902439024</v>
      </c>
      <c r="I53" s="339">
        <v>340</v>
      </c>
      <c r="J53" s="340">
        <v>-0.12820512820512819</v>
      </c>
    </row>
    <row r="54" spans="1:10" s="171" customFormat="1" ht="14.25" customHeight="1" x14ac:dyDescent="0.25">
      <c r="A54" s="171" t="s">
        <v>417</v>
      </c>
      <c r="B54" s="191">
        <v>12809</v>
      </c>
      <c r="C54" s="191">
        <v>13039</v>
      </c>
      <c r="D54" s="191">
        <v>25848</v>
      </c>
      <c r="E54" s="192">
        <v>12586</v>
      </c>
      <c r="F54" s="281">
        <v>-1.7409633851198376E-2</v>
      </c>
      <c r="G54" s="192">
        <v>12673</v>
      </c>
      <c r="H54" s="281">
        <v>-2.8069637242119794E-2</v>
      </c>
      <c r="I54" s="341">
        <v>25259</v>
      </c>
      <c r="J54" s="342">
        <v>-2.2787062828845558E-2</v>
      </c>
    </row>
    <row r="55" spans="1:10" ht="14.25" customHeight="1" x14ac:dyDescent="0.25">
      <c r="A55" s="194" t="s">
        <v>141</v>
      </c>
      <c r="B55" s="173">
        <v>1582</v>
      </c>
      <c r="C55" s="173">
        <v>1411</v>
      </c>
      <c r="D55" s="173">
        <v>2993</v>
      </c>
      <c r="E55" s="183">
        <v>1212</v>
      </c>
      <c r="F55" s="280">
        <v>-0.23388116308470291</v>
      </c>
      <c r="G55" s="183">
        <v>1336</v>
      </c>
      <c r="H55" s="174">
        <v>-5.315379163713678E-2</v>
      </c>
      <c r="I55" s="339">
        <v>2548</v>
      </c>
      <c r="J55" s="340">
        <v>-0.14868025392582693</v>
      </c>
    </row>
    <row r="56" spans="1:10" s="171" customFormat="1" ht="14.25" customHeight="1" thickBot="1" x14ac:dyDescent="0.3">
      <c r="A56" s="171" t="s">
        <v>258</v>
      </c>
      <c r="B56" s="195">
        <v>14391</v>
      </c>
      <c r="C56" s="195">
        <v>14450</v>
      </c>
      <c r="D56" s="195">
        <v>28841</v>
      </c>
      <c r="E56" s="195">
        <v>13798</v>
      </c>
      <c r="F56" s="284">
        <v>-4.1206309498992427E-2</v>
      </c>
      <c r="G56" s="195">
        <v>14009</v>
      </c>
      <c r="H56" s="284">
        <v>-3.0519031141868512E-2</v>
      </c>
      <c r="I56" s="347">
        <v>27807</v>
      </c>
      <c r="J56" s="348">
        <v>-3.5851738844006796E-2</v>
      </c>
    </row>
    <row r="57" spans="1:10" s="171" customFormat="1" ht="7.5" customHeight="1" thickTop="1" x14ac:dyDescent="0.25">
      <c r="B57" s="173"/>
      <c r="C57" s="173"/>
      <c r="D57" s="173"/>
      <c r="E57" s="173"/>
      <c r="F57" s="174"/>
      <c r="G57" s="173"/>
      <c r="H57" s="174"/>
      <c r="I57" s="337"/>
      <c r="J57" s="338"/>
    </row>
    <row r="58" spans="1:10" s="171" customFormat="1" ht="14.25" customHeight="1" x14ac:dyDescent="0.25">
      <c r="A58" s="187" t="s">
        <v>262</v>
      </c>
      <c r="B58" s="173"/>
      <c r="C58" s="173"/>
      <c r="D58" s="173"/>
      <c r="E58" s="173"/>
      <c r="F58" s="174"/>
      <c r="G58" s="173"/>
      <c r="H58" s="174"/>
      <c r="I58" s="337"/>
      <c r="J58" s="338"/>
    </row>
    <row r="59" spans="1:10" s="171" customFormat="1" ht="14.25" customHeight="1" x14ac:dyDescent="0.25">
      <c r="A59" s="161" t="s">
        <v>418</v>
      </c>
      <c r="B59" s="173">
        <v>2699</v>
      </c>
      <c r="C59" s="173">
        <v>2508</v>
      </c>
      <c r="D59" s="173">
        <v>5207</v>
      </c>
      <c r="E59" s="173">
        <v>2722</v>
      </c>
      <c r="F59" s="174">
        <v>8.521674694331233E-3</v>
      </c>
      <c r="G59" s="173">
        <v>2557</v>
      </c>
      <c r="H59" s="174">
        <v>1.9537480063795853E-2</v>
      </c>
      <c r="I59" s="337">
        <v>5279</v>
      </c>
      <c r="J59" s="338">
        <v>1.3827539850201652E-2</v>
      </c>
    </row>
    <row r="60" spans="1:10" s="171" customFormat="1" ht="14.25" customHeight="1" x14ac:dyDescent="0.25">
      <c r="A60" s="161" t="s">
        <v>419</v>
      </c>
      <c r="B60" s="173">
        <v>3989</v>
      </c>
      <c r="C60" s="173">
        <v>4349</v>
      </c>
      <c r="D60" s="173">
        <v>8338</v>
      </c>
      <c r="E60" s="173">
        <v>4382</v>
      </c>
      <c r="F60" s="174">
        <v>9.8520932564552521E-2</v>
      </c>
      <c r="G60" s="173">
        <v>4756</v>
      </c>
      <c r="H60" s="174">
        <v>9.3584732122326972E-2</v>
      </c>
      <c r="I60" s="337">
        <v>9138</v>
      </c>
      <c r="J60" s="338">
        <v>9.5946270088750299E-2</v>
      </c>
    </row>
    <row r="61" spans="1:10" s="171" customFormat="1" ht="14.25" customHeight="1" x14ac:dyDescent="0.25">
      <c r="A61" s="161" t="s">
        <v>420</v>
      </c>
      <c r="B61" s="173">
        <v>103</v>
      </c>
      <c r="C61" s="173">
        <v>87</v>
      </c>
      <c r="D61" s="173">
        <v>190</v>
      </c>
      <c r="E61" s="173">
        <v>88</v>
      </c>
      <c r="F61" s="174">
        <v>-0.14563106796116504</v>
      </c>
      <c r="G61" s="173">
        <v>96</v>
      </c>
      <c r="H61" s="174">
        <v>0.10344827586206896</v>
      </c>
      <c r="I61" s="337">
        <v>184</v>
      </c>
      <c r="J61" s="338">
        <v>-3.1578947368421054E-2</v>
      </c>
    </row>
    <row r="62" spans="1:10" s="171" customFormat="1" ht="14.25" customHeight="1" x14ac:dyDescent="0.25">
      <c r="A62" s="181" t="s">
        <v>421</v>
      </c>
      <c r="B62" s="173">
        <v>2473</v>
      </c>
      <c r="C62" s="173">
        <v>2414</v>
      </c>
      <c r="D62" s="173">
        <v>4887</v>
      </c>
      <c r="E62" s="183">
        <v>2349</v>
      </c>
      <c r="F62" s="280">
        <v>-5.0141528507885162E-2</v>
      </c>
      <c r="G62" s="183">
        <v>2885</v>
      </c>
      <c r="H62" s="280">
        <v>0.19511184755592378</v>
      </c>
      <c r="I62" s="339">
        <v>5234</v>
      </c>
      <c r="J62" s="340">
        <v>7.100470636382239E-2</v>
      </c>
    </row>
    <row r="63" spans="1:10" s="171" customFormat="1" ht="14.25" customHeight="1" x14ac:dyDescent="0.25">
      <c r="A63" s="163" t="s">
        <v>422</v>
      </c>
      <c r="B63" s="191">
        <v>9264</v>
      </c>
      <c r="C63" s="191">
        <v>9358</v>
      </c>
      <c r="D63" s="191">
        <v>18622</v>
      </c>
      <c r="E63" s="192">
        <v>9541</v>
      </c>
      <c r="F63" s="281">
        <v>2.9900690846286701E-2</v>
      </c>
      <c r="G63" s="192">
        <v>10294</v>
      </c>
      <c r="H63" s="281">
        <v>0.10002137208805301</v>
      </c>
      <c r="I63" s="341">
        <v>19835</v>
      </c>
      <c r="J63" s="342">
        <v>6.5138008806787676E-2</v>
      </c>
    </row>
    <row r="64" spans="1:10" s="171" customFormat="1" ht="14.25" customHeight="1" x14ac:dyDescent="0.25">
      <c r="A64" s="161" t="s">
        <v>423</v>
      </c>
      <c r="B64" s="173">
        <v>-31</v>
      </c>
      <c r="C64" s="173">
        <v>9</v>
      </c>
      <c r="D64" s="173">
        <v>-22</v>
      </c>
      <c r="E64" s="183">
        <v>1</v>
      </c>
      <c r="F64" s="280" t="s">
        <v>18</v>
      </c>
      <c r="G64" s="183">
        <v>11</v>
      </c>
      <c r="H64" s="280">
        <v>0.22222222222222221</v>
      </c>
      <c r="I64" s="339">
        <v>12</v>
      </c>
      <c r="J64" s="340" t="s">
        <v>18</v>
      </c>
    </row>
    <row r="65" spans="1:42" s="171" customFormat="1" ht="14.25" customHeight="1" x14ac:dyDescent="0.25">
      <c r="A65" s="163" t="s">
        <v>424</v>
      </c>
      <c r="B65" s="191">
        <v>5096</v>
      </c>
      <c r="C65" s="191">
        <v>5101</v>
      </c>
      <c r="D65" s="191">
        <v>10197</v>
      </c>
      <c r="E65" s="192">
        <v>4258</v>
      </c>
      <c r="F65" s="281">
        <v>-0.16444270015698587</v>
      </c>
      <c r="G65" s="192">
        <v>3726</v>
      </c>
      <c r="H65" s="281">
        <v>-0.26955498921780041</v>
      </c>
      <c r="I65" s="341">
        <v>7984</v>
      </c>
      <c r="J65" s="342">
        <v>-0.21702461508286752</v>
      </c>
    </row>
    <row r="66" spans="1:42" s="171" customFormat="1" ht="14.25" customHeight="1" x14ac:dyDescent="0.25">
      <c r="A66" s="161" t="s">
        <v>425</v>
      </c>
      <c r="B66" s="173">
        <v>2219</v>
      </c>
      <c r="C66" s="173">
        <v>2251</v>
      </c>
      <c r="D66" s="173">
        <v>4470</v>
      </c>
      <c r="E66" s="183">
        <v>2141</v>
      </c>
      <c r="F66" s="280">
        <v>-3.5150968904912122E-2</v>
      </c>
      <c r="G66" s="183">
        <v>2141</v>
      </c>
      <c r="H66" s="280">
        <v>-4.886717014660151E-2</v>
      </c>
      <c r="I66" s="339">
        <v>4282</v>
      </c>
      <c r="J66" s="340">
        <v>-4.2058165548098436E-2</v>
      </c>
    </row>
    <row r="67" spans="1:42" s="171" customFormat="1" ht="14.25" customHeight="1" x14ac:dyDescent="0.25">
      <c r="A67" s="163" t="s">
        <v>426</v>
      </c>
      <c r="B67" s="191">
        <v>2877</v>
      </c>
      <c r="C67" s="191">
        <v>2850</v>
      </c>
      <c r="D67" s="191">
        <v>5727</v>
      </c>
      <c r="E67" s="192">
        <v>2117</v>
      </c>
      <c r="F67" s="281">
        <v>-0.26416405978449775</v>
      </c>
      <c r="G67" s="192">
        <v>1585</v>
      </c>
      <c r="H67" s="281">
        <v>-0.44385964912280701</v>
      </c>
      <c r="I67" s="341">
        <v>3702</v>
      </c>
      <c r="J67" s="342">
        <v>-0.35358826610790989</v>
      </c>
    </row>
    <row r="68" spans="1:42" s="171" customFormat="1" ht="14.25" customHeight="1" x14ac:dyDescent="0.25">
      <c r="A68" s="161" t="s">
        <v>427</v>
      </c>
      <c r="B68" s="173">
        <v>296</v>
      </c>
      <c r="C68" s="173">
        <v>292</v>
      </c>
      <c r="D68" s="173">
        <v>588</v>
      </c>
      <c r="E68" s="183">
        <v>320</v>
      </c>
      <c r="F68" s="280">
        <v>8.1081081081081086E-2</v>
      </c>
      <c r="G68" s="183">
        <v>310</v>
      </c>
      <c r="H68" s="280">
        <v>6.1643835616438353E-2</v>
      </c>
      <c r="I68" s="339">
        <v>630</v>
      </c>
      <c r="J68" s="340">
        <v>7.1428571428571425E-2</v>
      </c>
    </row>
    <row r="69" spans="1:42" s="171" customFormat="1" ht="14.25" customHeight="1" x14ac:dyDescent="0.25">
      <c r="A69" s="163" t="s">
        <v>428</v>
      </c>
      <c r="B69" s="191">
        <v>2581</v>
      </c>
      <c r="C69" s="191">
        <v>2558</v>
      </c>
      <c r="D69" s="191">
        <v>5139</v>
      </c>
      <c r="E69" s="192">
        <v>1797</v>
      </c>
      <c r="F69" s="281">
        <v>-0.30375823324292911</v>
      </c>
      <c r="G69" s="192">
        <v>1275</v>
      </c>
      <c r="H69" s="281">
        <v>-0.50156372165754493</v>
      </c>
      <c r="I69" s="341">
        <v>3072</v>
      </c>
      <c r="J69" s="342">
        <v>-0.40221833041447752</v>
      </c>
    </row>
    <row r="70" spans="1:42" s="171" customFormat="1" ht="14.25" customHeight="1" x14ac:dyDescent="0.25">
      <c r="A70" s="161" t="s">
        <v>429</v>
      </c>
      <c r="B70" s="173">
        <v>889</v>
      </c>
      <c r="C70" s="173">
        <v>693</v>
      </c>
      <c r="D70" s="173">
        <v>1582</v>
      </c>
      <c r="E70" s="183">
        <v>569</v>
      </c>
      <c r="F70" s="280">
        <v>-0.35995500562429694</v>
      </c>
      <c r="G70" s="183">
        <v>354</v>
      </c>
      <c r="H70" s="280">
        <v>-0.48917748917748916</v>
      </c>
      <c r="I70" s="339">
        <v>923</v>
      </c>
      <c r="J70" s="340">
        <v>-0.41656131479140329</v>
      </c>
    </row>
    <row r="71" spans="1:42" s="171" customFormat="1" ht="14.25" customHeight="1" thickBot="1" x14ac:dyDescent="0.3">
      <c r="A71" s="163" t="s">
        <v>430</v>
      </c>
      <c r="B71" s="195">
        <v>1692</v>
      </c>
      <c r="C71" s="195">
        <v>1865</v>
      </c>
      <c r="D71" s="195">
        <v>3557</v>
      </c>
      <c r="E71" s="195">
        <v>1228</v>
      </c>
      <c r="F71" s="284">
        <v>-0.27423167848699759</v>
      </c>
      <c r="G71" s="195">
        <v>921</v>
      </c>
      <c r="H71" s="284">
        <v>-0.50616621983914212</v>
      </c>
      <c r="I71" s="347">
        <v>2149</v>
      </c>
      <c r="J71" s="348">
        <v>-0.39583919032892889</v>
      </c>
    </row>
    <row r="72" spans="1:42" ht="14.1" customHeight="1" thickTop="1" x14ac:dyDescent="0.25">
      <c r="A72" s="196"/>
      <c r="C72" s="159"/>
      <c r="D72" s="159"/>
    </row>
    <row r="73" spans="1:42" x14ac:dyDescent="0.25">
      <c r="A73" s="200" t="s">
        <v>431</v>
      </c>
      <c r="B73" s="199"/>
      <c r="C73" s="198"/>
      <c r="D73" s="198"/>
      <c r="E73" s="199"/>
      <c r="F73" s="199"/>
      <c r="G73" s="199"/>
      <c r="H73" s="199"/>
      <c r="I73" s="199"/>
      <c r="J73" s="199"/>
    </row>
    <row r="74" spans="1:42" x14ac:dyDescent="0.25">
      <c r="A74" s="200" t="s">
        <v>29</v>
      </c>
      <c r="B74" s="199"/>
      <c r="C74" s="198"/>
      <c r="D74" s="198"/>
      <c r="E74" s="199"/>
      <c r="F74" s="199"/>
      <c r="G74" s="199"/>
      <c r="H74" s="199"/>
      <c r="I74" s="199"/>
      <c r="J74" s="199"/>
    </row>
    <row r="75" spans="1:42" x14ac:dyDescent="0.25">
      <c r="A75" s="200" t="s">
        <v>153</v>
      </c>
      <c r="B75" s="199"/>
      <c r="C75" s="198"/>
      <c r="D75" s="198"/>
      <c r="E75" s="199"/>
      <c r="F75" s="199"/>
      <c r="G75" s="199"/>
      <c r="H75" s="199"/>
      <c r="I75" s="199"/>
      <c r="J75" s="199"/>
    </row>
    <row r="76" spans="1:42" x14ac:dyDescent="0.25">
      <c r="A76" s="197" t="s">
        <v>432</v>
      </c>
      <c r="B76" s="199"/>
      <c r="E76" s="199"/>
      <c r="F76" s="199"/>
      <c r="G76" s="199"/>
      <c r="H76" s="199"/>
      <c r="I76" s="199"/>
      <c r="J76" s="199"/>
    </row>
    <row r="77" spans="1:42" x14ac:dyDescent="0.25">
      <c r="A77" s="197" t="s">
        <v>433</v>
      </c>
    </row>
    <row r="78" spans="1:42" x14ac:dyDescent="0.25">
      <c r="A78" s="197" t="s">
        <v>146</v>
      </c>
    </row>
    <row r="79" spans="1:42" x14ac:dyDescent="0.25">
      <c r="A79" s="197" t="s">
        <v>117</v>
      </c>
    </row>
    <row r="80" spans="1:42" s="163" customFormat="1" x14ac:dyDescent="0.25">
      <c r="A80" s="200" t="s">
        <v>125</v>
      </c>
      <c r="C80" s="88"/>
      <c r="D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88"/>
      <c r="AP80" s="88"/>
    </row>
    <row r="81" spans="1:42" s="163" customFormat="1" x14ac:dyDescent="0.25">
      <c r="A81" s="197" t="s">
        <v>220</v>
      </c>
      <c r="C81" s="88"/>
      <c r="D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</row>
    <row r="82" spans="1:42" s="163" customFormat="1" x14ac:dyDescent="0.25">
      <c r="A82" s="197"/>
      <c r="C82" s="88"/>
      <c r="D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</row>
    <row r="83" spans="1:42" s="163" customFormat="1" x14ac:dyDescent="0.25">
      <c r="A83" s="197"/>
      <c r="C83" s="88"/>
      <c r="D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</row>
    <row r="84" spans="1:42" s="163" customFormat="1" x14ac:dyDescent="0.25">
      <c r="C84" s="88"/>
      <c r="D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</row>
    <row r="85" spans="1:42" s="163" customFormat="1" x14ac:dyDescent="0.25">
      <c r="A85" s="184"/>
      <c r="C85" s="88"/>
      <c r="D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</row>
    <row r="86" spans="1:42" s="163" customFormat="1" x14ac:dyDescent="0.25">
      <c r="A86" s="184"/>
      <c r="C86" s="88"/>
      <c r="D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</row>
    <row r="87" spans="1:42" s="163" customFormat="1" x14ac:dyDescent="0.25">
      <c r="A87" s="184"/>
      <c r="C87" s="88"/>
      <c r="D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</row>
    <row r="88" spans="1:42" s="163" customFormat="1" x14ac:dyDescent="0.25">
      <c r="A88" s="184"/>
      <c r="C88" s="88"/>
      <c r="D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</row>
    <row r="89" spans="1:42" s="163" customFormat="1" x14ac:dyDescent="0.25">
      <c r="A89" s="184"/>
      <c r="C89" s="88"/>
      <c r="D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</row>
    <row r="90" spans="1:42" s="163" customFormat="1" x14ac:dyDescent="0.25">
      <c r="A90" s="184"/>
      <c r="C90" s="88"/>
      <c r="D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</row>
    <row r="91" spans="1:42" s="163" customFormat="1" x14ac:dyDescent="0.25">
      <c r="A91" s="184"/>
      <c r="C91" s="88"/>
      <c r="D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</row>
  </sheetData>
  <mergeCells count="3">
    <mergeCell ref="A1:J1"/>
    <mergeCell ref="A2:J2"/>
    <mergeCell ref="A3:J3"/>
  </mergeCells>
  <pageMargins left="0.25" right="0.25" top="0.75" bottom="0.75" header="0.3" footer="0.3"/>
  <pageSetup paperSize="9" scale="60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O54"/>
  <sheetViews>
    <sheetView zoomScaleNormal="100" workbookViewId="0">
      <selection sqref="A1:M1"/>
    </sheetView>
  </sheetViews>
  <sheetFormatPr defaultColWidth="8.6640625" defaultRowHeight="13.2" x14ac:dyDescent="0.25"/>
  <cols>
    <col min="1" max="1" width="65.88671875" style="88" bestFit="1" customWidth="1"/>
    <col min="2" max="3" width="7.5546875" style="159" bestFit="1" customWidth="1"/>
    <col min="4" max="4" width="7.44140625" style="88" bestFit="1" customWidth="1"/>
    <col min="5" max="5" width="7.5546875" style="88" bestFit="1" customWidth="1"/>
    <col min="6" max="6" width="8.5546875" style="88" bestFit="1" customWidth="1"/>
    <col min="7" max="9" width="7.5546875" style="88" bestFit="1" customWidth="1"/>
    <col min="10" max="10" width="7.44140625" style="88" bestFit="1" customWidth="1"/>
    <col min="11" max="11" width="7.5546875" style="88" bestFit="1" customWidth="1"/>
    <col min="12" max="12" width="8.5546875" style="88" bestFit="1" customWidth="1"/>
    <col min="13" max="13" width="7.5546875" style="88" bestFit="1" customWidth="1"/>
    <col min="14" max="16384" width="8.6640625" style="88"/>
  </cols>
  <sheetData>
    <row r="1" spans="1:13" ht="15" customHeight="1" x14ac:dyDescent="0.25">
      <c r="A1" s="395" t="s">
        <v>72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62" customFormat="1" x14ac:dyDescent="0.25">
      <c r="A2" s="396" t="s">
        <v>113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</row>
    <row r="3" spans="1:13" s="162" customFormat="1" x14ac:dyDescent="0.25">
      <c r="A3" s="396" t="s">
        <v>132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</row>
    <row r="4" spans="1:13" ht="3.75" customHeight="1" x14ac:dyDescent="0.25"/>
    <row r="5" spans="1:13" s="161" customFormat="1" ht="20.399999999999999" customHeight="1" x14ac:dyDescent="0.25">
      <c r="A5" s="163" t="s">
        <v>376</v>
      </c>
      <c r="B5" s="373" t="s">
        <v>377</v>
      </c>
      <c r="C5" s="374" t="s">
        <v>380</v>
      </c>
      <c r="D5" s="373" t="s">
        <v>378</v>
      </c>
      <c r="E5" s="374" t="s">
        <v>380</v>
      </c>
      <c r="F5" s="373" t="s">
        <v>434</v>
      </c>
      <c r="G5" s="374" t="s">
        <v>380</v>
      </c>
      <c r="H5" s="373" t="s">
        <v>377</v>
      </c>
      <c r="I5" s="374" t="s">
        <v>380</v>
      </c>
      <c r="J5" s="373" t="s">
        <v>378</v>
      </c>
      <c r="K5" s="374" t="s">
        <v>380</v>
      </c>
      <c r="L5" s="373" t="s">
        <v>434</v>
      </c>
      <c r="M5" s="374" t="s">
        <v>380</v>
      </c>
    </row>
    <row r="6" spans="1:13" s="161" customFormat="1" ht="15" customHeight="1" x14ac:dyDescent="0.25">
      <c r="A6" s="163"/>
      <c r="B6" s="379" t="s">
        <v>381</v>
      </c>
      <c r="C6" s="380" t="s">
        <v>384</v>
      </c>
      <c r="D6" s="379" t="s">
        <v>382</v>
      </c>
      <c r="E6" s="380" t="s">
        <v>384</v>
      </c>
      <c r="F6" s="379" t="s">
        <v>382</v>
      </c>
      <c r="G6" s="380" t="s">
        <v>384</v>
      </c>
      <c r="H6" s="379" t="s">
        <v>383</v>
      </c>
      <c r="I6" s="380" t="s">
        <v>384</v>
      </c>
      <c r="J6" s="379" t="s">
        <v>385</v>
      </c>
      <c r="K6" s="380" t="s">
        <v>384</v>
      </c>
      <c r="L6" s="379" t="s">
        <v>385</v>
      </c>
      <c r="M6" s="380" t="s">
        <v>384</v>
      </c>
    </row>
    <row r="7" spans="1:13" ht="6" customHeight="1" x14ac:dyDescent="0.25">
      <c r="B7" s="165"/>
      <c r="C7" s="166"/>
      <c r="D7" s="165"/>
      <c r="E7" s="166"/>
      <c r="F7" s="165"/>
      <c r="G7" s="166"/>
      <c r="H7" s="165"/>
      <c r="I7" s="166"/>
      <c r="J7" s="165"/>
      <c r="K7" s="166"/>
      <c r="L7" s="349"/>
      <c r="M7" s="350"/>
    </row>
    <row r="8" spans="1:13" s="171" customFormat="1" ht="14.25" customHeight="1" x14ac:dyDescent="0.25">
      <c r="A8" s="167" t="s">
        <v>435</v>
      </c>
      <c r="B8" s="170"/>
      <c r="C8" s="169"/>
      <c r="D8" s="170"/>
      <c r="E8" s="169"/>
      <c r="F8" s="170"/>
      <c r="G8" s="169"/>
      <c r="H8" s="170"/>
      <c r="I8" s="169"/>
      <c r="J8" s="170"/>
      <c r="K8" s="169"/>
      <c r="L8" s="337"/>
      <c r="M8" s="338"/>
    </row>
    <row r="9" spans="1:13" s="171" customFormat="1" ht="14.25" customHeight="1" x14ac:dyDescent="0.25">
      <c r="A9" s="171" t="s">
        <v>342</v>
      </c>
      <c r="B9" s="170"/>
      <c r="C9" s="169"/>
      <c r="D9" s="170"/>
      <c r="E9" s="169"/>
      <c r="F9" s="170"/>
      <c r="G9" s="169"/>
      <c r="H9" s="170"/>
      <c r="I9" s="169"/>
      <c r="J9" s="170"/>
      <c r="K9" s="169"/>
      <c r="L9" s="337"/>
      <c r="M9" s="338"/>
    </row>
    <row r="10" spans="1:13" s="171" customFormat="1" ht="14.25" customHeight="1" x14ac:dyDescent="0.25">
      <c r="A10" s="161" t="s">
        <v>163</v>
      </c>
      <c r="B10" s="173">
        <v>3532</v>
      </c>
      <c r="C10" s="174">
        <v>1.8160853271836263E-2</v>
      </c>
      <c r="D10" s="173">
        <v>3599</v>
      </c>
      <c r="E10" s="174">
        <v>2.5064084306465395E-2</v>
      </c>
      <c r="F10" s="173">
        <v>3599</v>
      </c>
      <c r="G10" s="174">
        <v>2.5064084306465395E-2</v>
      </c>
      <c r="H10" s="173">
        <v>3663</v>
      </c>
      <c r="I10" s="174">
        <v>3.7089467723669306E-2</v>
      </c>
      <c r="J10" s="173">
        <v>3706</v>
      </c>
      <c r="K10" s="174">
        <v>2.97304806890803E-2</v>
      </c>
      <c r="L10" s="337">
        <v>3706</v>
      </c>
      <c r="M10" s="338">
        <v>2.97304806890803E-2</v>
      </c>
    </row>
    <row r="11" spans="1:13" s="171" customFormat="1" ht="14.25" customHeight="1" x14ac:dyDescent="0.25">
      <c r="A11" s="88" t="s">
        <v>436</v>
      </c>
      <c r="B11" s="173">
        <v>2230</v>
      </c>
      <c r="C11" s="174">
        <v>-0.2038557657979293</v>
      </c>
      <c r="D11" s="173">
        <v>1954</v>
      </c>
      <c r="E11" s="174">
        <v>-0.22583201267828842</v>
      </c>
      <c r="F11" s="173">
        <v>1954</v>
      </c>
      <c r="G11" s="174">
        <v>-0.22583201267828842</v>
      </c>
      <c r="H11" s="173">
        <v>1685</v>
      </c>
      <c r="I11" s="174">
        <v>-0.24439461883408073</v>
      </c>
      <c r="J11" s="173">
        <v>1412</v>
      </c>
      <c r="K11" s="174">
        <v>-0.2773797338792221</v>
      </c>
      <c r="L11" s="337">
        <v>1412</v>
      </c>
      <c r="M11" s="338">
        <v>-0.2773797338792221</v>
      </c>
    </row>
    <row r="12" spans="1:13" s="171" customFormat="1" ht="14.25" customHeight="1" x14ac:dyDescent="0.25">
      <c r="A12" s="88" t="s">
        <v>147</v>
      </c>
      <c r="B12" s="173">
        <v>955</v>
      </c>
      <c r="C12" s="174">
        <v>-0.23661071143085532</v>
      </c>
      <c r="D12" s="173">
        <v>805</v>
      </c>
      <c r="E12" s="174">
        <v>-0.28380782918149466</v>
      </c>
      <c r="F12" s="173">
        <v>805</v>
      </c>
      <c r="G12" s="174">
        <v>-0.28380782918149466</v>
      </c>
      <c r="H12" s="173">
        <v>662</v>
      </c>
      <c r="I12" s="174">
        <v>-0.30680628272251309</v>
      </c>
      <c r="J12" s="173">
        <v>502</v>
      </c>
      <c r="K12" s="174">
        <v>-0.37639751552795031</v>
      </c>
      <c r="L12" s="337">
        <v>502</v>
      </c>
      <c r="M12" s="338">
        <v>-0.37639751552795031</v>
      </c>
    </row>
    <row r="13" spans="1:13" s="171" customFormat="1" ht="14.25" customHeight="1" x14ac:dyDescent="0.25">
      <c r="A13" s="88" t="s">
        <v>158</v>
      </c>
      <c r="B13" s="173">
        <v>579</v>
      </c>
      <c r="C13" s="174">
        <v>-0.26335877862595419</v>
      </c>
      <c r="D13" s="173">
        <v>486</v>
      </c>
      <c r="E13" s="174">
        <v>-0.29768786127167629</v>
      </c>
      <c r="F13" s="173">
        <v>486</v>
      </c>
      <c r="G13" s="174">
        <v>-0.29768786127167629</v>
      </c>
      <c r="H13" s="173">
        <v>400</v>
      </c>
      <c r="I13" s="174">
        <v>-0.30915371329879104</v>
      </c>
      <c r="J13" s="173">
        <v>310</v>
      </c>
      <c r="K13" s="174">
        <v>-0.36213991769547327</v>
      </c>
      <c r="L13" s="337">
        <v>310</v>
      </c>
      <c r="M13" s="338">
        <v>-0.36213991769547327</v>
      </c>
    </row>
    <row r="14" spans="1:13" s="171" customFormat="1" ht="14.25" customHeight="1" x14ac:dyDescent="0.25">
      <c r="A14" s="88" t="s">
        <v>437</v>
      </c>
      <c r="B14" s="173">
        <v>1234</v>
      </c>
      <c r="C14" s="174">
        <v>-0.1751336898395722</v>
      </c>
      <c r="D14" s="173">
        <v>1118</v>
      </c>
      <c r="E14" s="174">
        <v>-0.19568345323741007</v>
      </c>
      <c r="F14" s="173">
        <v>1118</v>
      </c>
      <c r="G14" s="174">
        <v>-0.19568345323741007</v>
      </c>
      <c r="H14" s="173">
        <v>987</v>
      </c>
      <c r="I14" s="174">
        <v>-0.20016207455429497</v>
      </c>
      <c r="J14" s="173">
        <v>756</v>
      </c>
      <c r="K14" s="174">
        <v>-0.32379248658318427</v>
      </c>
      <c r="L14" s="337">
        <v>756</v>
      </c>
      <c r="M14" s="338">
        <v>-0.32379248658318427</v>
      </c>
    </row>
    <row r="15" spans="1:13" s="171" customFormat="1" ht="14.25" customHeight="1" x14ac:dyDescent="0.25">
      <c r="A15" s="88" t="s">
        <v>438</v>
      </c>
      <c r="B15" s="173">
        <v>326</v>
      </c>
      <c r="C15" s="174">
        <v>-0.25400457665903892</v>
      </c>
      <c r="D15" s="173">
        <v>277</v>
      </c>
      <c r="E15" s="174">
        <v>-0.27864583333333331</v>
      </c>
      <c r="F15" s="173">
        <v>277</v>
      </c>
      <c r="G15" s="174">
        <v>-0.27864583333333331</v>
      </c>
      <c r="H15" s="173">
        <v>229</v>
      </c>
      <c r="I15" s="174">
        <v>-0.29754601226993865</v>
      </c>
      <c r="J15" s="173">
        <v>167</v>
      </c>
      <c r="K15" s="174">
        <v>-0.3971119133574007</v>
      </c>
      <c r="L15" s="337">
        <v>167</v>
      </c>
      <c r="M15" s="338">
        <v>-0.3971119133574007</v>
      </c>
    </row>
    <row r="16" spans="1:13" s="171" customFormat="1" ht="14.25" customHeight="1" collapsed="1" x14ac:dyDescent="0.25">
      <c r="A16" s="161" t="s">
        <v>164</v>
      </c>
      <c r="B16" s="385">
        <v>78.561402640430359</v>
      </c>
      <c r="C16" s="174" t="s">
        <v>18</v>
      </c>
      <c r="D16" s="385">
        <v>76.687786650193004</v>
      </c>
      <c r="E16" s="174" t="s">
        <v>18</v>
      </c>
      <c r="F16" s="385">
        <v>77.368163136865704</v>
      </c>
      <c r="G16" s="174" t="s">
        <v>18</v>
      </c>
      <c r="H16" s="385">
        <v>75.896915139934649</v>
      </c>
      <c r="I16" s="174">
        <v>-3.3915986870688516E-2</v>
      </c>
      <c r="J16" s="385">
        <v>74.045132881302166</v>
      </c>
      <c r="K16" s="174">
        <v>-3.4459904038502943E-2</v>
      </c>
      <c r="L16" s="386">
        <v>75.070664149130366</v>
      </c>
      <c r="M16" s="338">
        <v>-2.9695664141218138E-2</v>
      </c>
    </row>
    <row r="17" spans="1:14" s="171" customFormat="1" ht="14.25" customHeight="1" collapsed="1" x14ac:dyDescent="0.25">
      <c r="A17" s="161" t="s">
        <v>159</v>
      </c>
      <c r="B17" s="385">
        <v>44.402720693243133</v>
      </c>
      <c r="C17" s="174" t="s">
        <v>18</v>
      </c>
      <c r="D17" s="385">
        <v>44.065213111314335</v>
      </c>
      <c r="E17" s="174" t="s">
        <v>18</v>
      </c>
      <c r="F17" s="385">
        <v>44.159362664155367</v>
      </c>
      <c r="G17" s="174" t="s">
        <v>18</v>
      </c>
      <c r="H17" s="385">
        <v>43.695764847055884</v>
      </c>
      <c r="I17" s="174">
        <v>-1.5921453351276919E-2</v>
      </c>
      <c r="J17" s="385">
        <v>43.475110307511407</v>
      </c>
      <c r="K17" s="174">
        <v>-1.3391579482714706E-2</v>
      </c>
      <c r="L17" s="386">
        <v>43.61609293006827</v>
      </c>
      <c r="M17" s="338">
        <v>-1.2302481315657105E-2</v>
      </c>
    </row>
    <row r="18" spans="1:14" ht="14.25" customHeight="1" x14ac:dyDescent="0.25">
      <c r="A18" s="175" t="s">
        <v>73</v>
      </c>
      <c r="B18" s="173">
        <v>180</v>
      </c>
      <c r="C18" s="174">
        <v>0.46341463414634149</v>
      </c>
      <c r="D18" s="173">
        <v>203</v>
      </c>
      <c r="E18" s="174">
        <v>0.30967741935483872</v>
      </c>
      <c r="F18" s="173">
        <v>203</v>
      </c>
      <c r="G18" s="174">
        <v>0.30967741935483872</v>
      </c>
      <c r="H18" s="173">
        <v>225</v>
      </c>
      <c r="I18" s="174">
        <v>0.25</v>
      </c>
      <c r="J18" s="173">
        <v>254</v>
      </c>
      <c r="K18" s="174">
        <v>0.25123152709359609</v>
      </c>
      <c r="L18" s="337">
        <v>254</v>
      </c>
      <c r="M18" s="338">
        <v>0.25123152709359609</v>
      </c>
      <c r="N18" s="245"/>
    </row>
    <row r="19" spans="1:14" ht="15.6" customHeight="1" x14ac:dyDescent="0.25">
      <c r="A19" s="278" t="s">
        <v>173</v>
      </c>
      <c r="B19" s="173"/>
      <c r="C19" s="174"/>
      <c r="D19" s="173"/>
      <c r="E19" s="174"/>
      <c r="F19" s="173"/>
      <c r="G19" s="174"/>
      <c r="H19" s="173"/>
      <c r="I19" s="174"/>
      <c r="J19" s="173"/>
      <c r="K19" s="174"/>
      <c r="L19" s="337"/>
      <c r="M19" s="338"/>
    </row>
    <row r="20" spans="1:14" s="160" customFormat="1" ht="14.25" customHeight="1" x14ac:dyDescent="0.25">
      <c r="A20" s="88" t="s">
        <v>439</v>
      </c>
      <c r="B20" s="173">
        <v>1304</v>
      </c>
      <c r="C20" s="174">
        <v>1.05</v>
      </c>
      <c r="D20" s="173">
        <v>1573</v>
      </c>
      <c r="E20" s="174">
        <v>0.65231092436974791</v>
      </c>
      <c r="F20" s="173">
        <v>1573</v>
      </c>
      <c r="G20" s="174">
        <v>0.65231092436974791</v>
      </c>
      <c r="H20" s="173">
        <v>1844</v>
      </c>
      <c r="I20" s="174">
        <v>0.41411042944785276</v>
      </c>
      <c r="J20" s="173">
        <v>2149</v>
      </c>
      <c r="K20" s="174">
        <v>0.36617927527018435</v>
      </c>
      <c r="L20" s="337">
        <v>2149</v>
      </c>
      <c r="M20" s="338">
        <v>0.36617927527018435</v>
      </c>
    </row>
    <row r="21" spans="1:14" s="160" customFormat="1" ht="14.25" customHeight="1" x14ac:dyDescent="0.25">
      <c r="A21" s="88" t="s">
        <v>440</v>
      </c>
      <c r="B21" s="173">
        <v>92</v>
      </c>
      <c r="C21" s="174">
        <v>0.76923076923076927</v>
      </c>
      <c r="D21" s="173">
        <v>110</v>
      </c>
      <c r="E21" s="174">
        <v>0.48648648648648651</v>
      </c>
      <c r="F21" s="173">
        <v>110</v>
      </c>
      <c r="G21" s="174">
        <v>0.48648648648648651</v>
      </c>
      <c r="H21" s="173">
        <v>132</v>
      </c>
      <c r="I21" s="174">
        <v>0.43478260869565216</v>
      </c>
      <c r="J21" s="173">
        <v>176</v>
      </c>
      <c r="K21" s="174">
        <v>0.6</v>
      </c>
      <c r="L21" s="337">
        <v>176</v>
      </c>
      <c r="M21" s="338">
        <v>0.6</v>
      </c>
    </row>
    <row r="22" spans="1:14" s="160" customFormat="1" ht="14.25" customHeight="1" x14ac:dyDescent="0.25">
      <c r="A22" s="88" t="s">
        <v>441</v>
      </c>
      <c r="B22" s="173">
        <v>234</v>
      </c>
      <c r="C22" s="174">
        <v>1.208</v>
      </c>
      <c r="D22" s="173">
        <v>263</v>
      </c>
      <c r="E22" s="174">
        <v>0.73499999999999999</v>
      </c>
      <c r="F22" s="173">
        <v>263</v>
      </c>
      <c r="G22" s="174">
        <v>0.73499999999999999</v>
      </c>
      <c r="H22" s="173">
        <v>278</v>
      </c>
      <c r="I22" s="174">
        <v>0.18803418803418803</v>
      </c>
      <c r="J22" s="173">
        <v>280</v>
      </c>
      <c r="K22" s="174">
        <v>6.4638783269961975E-2</v>
      </c>
      <c r="L22" s="337">
        <v>280</v>
      </c>
      <c r="M22" s="338">
        <v>6.4638783269961975E-2</v>
      </c>
    </row>
    <row r="23" spans="1:14" s="193" customFormat="1" ht="15.6" customHeight="1" x14ac:dyDescent="0.25">
      <c r="A23" s="278" t="s">
        <v>174</v>
      </c>
      <c r="B23" s="173">
        <v>1630</v>
      </c>
      <c r="C23" s="174">
        <v>1.0528967254408061</v>
      </c>
      <c r="D23" s="173">
        <v>1946</v>
      </c>
      <c r="E23" s="174">
        <v>0.65500000000000003</v>
      </c>
      <c r="F23" s="173">
        <v>1946</v>
      </c>
      <c r="G23" s="174">
        <v>0.65500000000000003</v>
      </c>
      <c r="H23" s="173">
        <v>2254</v>
      </c>
      <c r="I23" s="174">
        <v>0.38282208588957056</v>
      </c>
      <c r="J23" s="173">
        <v>2605</v>
      </c>
      <c r="K23" s="174">
        <v>0.33864337101747172</v>
      </c>
      <c r="L23" s="337">
        <v>2605</v>
      </c>
      <c r="M23" s="338">
        <v>0.33864337101747172</v>
      </c>
    </row>
    <row r="24" spans="1:14" s="171" customFormat="1" ht="14.25" customHeight="1" x14ac:dyDescent="0.25">
      <c r="A24" s="171" t="s">
        <v>346</v>
      </c>
      <c r="B24" s="168"/>
      <c r="C24" s="177"/>
      <c r="D24" s="168"/>
      <c r="E24" s="177"/>
      <c r="F24" s="168"/>
      <c r="G24" s="177"/>
      <c r="H24" s="168"/>
      <c r="I24" s="177"/>
      <c r="J24" s="168"/>
      <c r="K24" s="177"/>
      <c r="L24" s="352"/>
      <c r="M24" s="353"/>
    </row>
    <row r="25" spans="1:14" s="171" customFormat="1" ht="14.25" customHeight="1" x14ac:dyDescent="0.25">
      <c r="A25" s="88" t="s">
        <v>110</v>
      </c>
      <c r="B25" s="173">
        <v>173</v>
      </c>
      <c r="C25" s="174">
        <v>-0.10362694300518134</v>
      </c>
      <c r="D25" s="173">
        <v>164</v>
      </c>
      <c r="E25" s="174">
        <v>-0.11351351351351352</v>
      </c>
      <c r="F25" s="173">
        <v>164</v>
      </c>
      <c r="G25" s="174">
        <v>-0.11351351351351352</v>
      </c>
      <c r="H25" s="173">
        <v>148</v>
      </c>
      <c r="I25" s="174">
        <v>-0.14450867052023122</v>
      </c>
      <c r="J25" s="173">
        <v>122</v>
      </c>
      <c r="K25" s="174">
        <v>-0.25609756097560976</v>
      </c>
      <c r="L25" s="337">
        <v>122</v>
      </c>
      <c r="M25" s="338">
        <v>-0.25609756097560976</v>
      </c>
    </row>
    <row r="26" spans="1:14" s="171" customFormat="1" ht="14.25" customHeight="1" x14ac:dyDescent="0.25">
      <c r="A26" s="88" t="s">
        <v>442</v>
      </c>
      <c r="B26" s="173">
        <v>114</v>
      </c>
      <c r="C26" s="174">
        <v>8.5125217738941689E-2</v>
      </c>
      <c r="D26" s="173">
        <v>119</v>
      </c>
      <c r="E26" s="174">
        <v>5.1023201999593731E-2</v>
      </c>
      <c r="F26" s="173">
        <v>119</v>
      </c>
      <c r="G26" s="174">
        <v>5.1023201999593731E-2</v>
      </c>
      <c r="H26" s="173">
        <v>126</v>
      </c>
      <c r="I26" s="174">
        <v>0.10526315789473684</v>
      </c>
      <c r="J26" s="173">
        <v>127</v>
      </c>
      <c r="K26" s="174">
        <v>6.7226890756302518E-2</v>
      </c>
      <c r="L26" s="337">
        <v>127</v>
      </c>
      <c r="M26" s="338">
        <v>6.7226890756302518E-2</v>
      </c>
    </row>
    <row r="27" spans="1:14" s="171" customFormat="1" ht="14.25" customHeight="1" x14ac:dyDescent="0.25">
      <c r="A27" s="171" t="s">
        <v>443</v>
      </c>
      <c r="B27" s="176"/>
      <c r="C27" s="177"/>
      <c r="D27" s="176"/>
      <c r="E27" s="177"/>
      <c r="F27" s="176"/>
      <c r="G27" s="177"/>
      <c r="H27" s="176"/>
      <c r="I27" s="177"/>
      <c r="J27" s="176"/>
      <c r="K27" s="177"/>
      <c r="L27" s="351"/>
      <c r="M27" s="353"/>
    </row>
    <row r="28" spans="1:14" ht="14.25" customHeight="1" x14ac:dyDescent="0.25">
      <c r="A28" s="180" t="s">
        <v>74</v>
      </c>
      <c r="B28" s="173">
        <v>17609</v>
      </c>
      <c r="C28" s="174">
        <v>1.1372121072884957E-2</v>
      </c>
      <c r="D28" s="173">
        <v>17716</v>
      </c>
      <c r="E28" s="174">
        <v>1.9684586163232418E-2</v>
      </c>
      <c r="F28" s="173">
        <v>17716</v>
      </c>
      <c r="G28" s="174">
        <v>1.9684586163232418E-2</v>
      </c>
      <c r="H28" s="173">
        <v>17956</v>
      </c>
      <c r="I28" s="174">
        <v>1.970583224487478E-2</v>
      </c>
      <c r="J28" s="173">
        <v>18338</v>
      </c>
      <c r="K28" s="174">
        <v>3.5109505531722734E-2</v>
      </c>
      <c r="L28" s="337">
        <v>18338</v>
      </c>
      <c r="M28" s="338">
        <v>3.5109505531722734E-2</v>
      </c>
    </row>
    <row r="29" spans="1:14" ht="14.25" customHeight="1" x14ac:dyDescent="0.25">
      <c r="A29" s="88" t="s">
        <v>76</v>
      </c>
      <c r="B29" s="173">
        <v>7692</v>
      </c>
      <c r="C29" s="174">
        <v>2.8342245989304814E-2</v>
      </c>
      <c r="D29" s="173">
        <v>7866</v>
      </c>
      <c r="E29" s="174">
        <v>4.0201005025125629E-2</v>
      </c>
      <c r="F29" s="173">
        <v>7866</v>
      </c>
      <c r="G29" s="174">
        <v>4.0201005025125629E-2</v>
      </c>
      <c r="H29" s="173">
        <v>8105</v>
      </c>
      <c r="I29" s="174">
        <v>5.3692147685907438E-2</v>
      </c>
      <c r="J29" s="173">
        <v>8244</v>
      </c>
      <c r="K29" s="174">
        <v>4.8054919908466817E-2</v>
      </c>
      <c r="L29" s="337">
        <v>8244</v>
      </c>
      <c r="M29" s="338">
        <v>4.8054919908466817E-2</v>
      </c>
    </row>
    <row r="30" spans="1:14" ht="14.25" customHeight="1" x14ac:dyDescent="0.25">
      <c r="A30" s="88" t="s">
        <v>165</v>
      </c>
      <c r="B30" s="173">
        <v>21</v>
      </c>
      <c r="C30" s="174" t="s">
        <v>18</v>
      </c>
      <c r="D30" s="173">
        <v>67</v>
      </c>
      <c r="E30" s="174" t="s">
        <v>18</v>
      </c>
      <c r="F30" s="173">
        <v>67</v>
      </c>
      <c r="G30" s="174" t="s">
        <v>18</v>
      </c>
      <c r="H30" s="173">
        <v>182</v>
      </c>
      <c r="I30" s="174" t="s">
        <v>18</v>
      </c>
      <c r="J30" s="173">
        <v>248</v>
      </c>
      <c r="K30" s="174" t="s">
        <v>18</v>
      </c>
      <c r="L30" s="337">
        <v>248</v>
      </c>
      <c r="M30" s="338" t="s">
        <v>18</v>
      </c>
      <c r="N30" s="245"/>
    </row>
    <row r="31" spans="1:14" ht="14.25" customHeight="1" x14ac:dyDescent="0.25">
      <c r="A31" s="88" t="s">
        <v>75</v>
      </c>
      <c r="B31" s="173">
        <v>3964</v>
      </c>
      <c r="C31" s="174">
        <v>-3.2687955745536838E-3</v>
      </c>
      <c r="D31" s="173">
        <v>3893</v>
      </c>
      <c r="E31" s="174">
        <v>-9.4147582697201009E-3</v>
      </c>
      <c r="F31" s="173">
        <v>3893</v>
      </c>
      <c r="G31" s="174">
        <v>-9.4147582697201009E-3</v>
      </c>
      <c r="H31" s="173">
        <v>3723</v>
      </c>
      <c r="I31" s="174">
        <v>-6.0797174571140263E-2</v>
      </c>
      <c r="J31" s="173">
        <v>3627</v>
      </c>
      <c r="K31" s="174">
        <v>-6.8327767788338045E-2</v>
      </c>
      <c r="L31" s="337">
        <v>3627</v>
      </c>
      <c r="M31" s="338">
        <v>-6.8327767788338045E-2</v>
      </c>
    </row>
    <row r="32" spans="1:14" s="163" customFormat="1" ht="14.25" customHeight="1" x14ac:dyDescent="0.25">
      <c r="A32" s="88" t="s">
        <v>166</v>
      </c>
      <c r="B32" s="173">
        <v>2432</v>
      </c>
      <c r="C32" s="174">
        <v>-7.0336391437308868E-2</v>
      </c>
      <c r="D32" s="173">
        <v>2294</v>
      </c>
      <c r="E32" s="174">
        <v>-8.1665332265812657E-2</v>
      </c>
      <c r="F32" s="173">
        <v>2294</v>
      </c>
      <c r="G32" s="174">
        <v>-8.1665332265812657E-2</v>
      </c>
      <c r="H32" s="173">
        <v>2234</v>
      </c>
      <c r="I32" s="174">
        <v>-8.1414473684210523E-2</v>
      </c>
      <c r="J32" s="173">
        <v>2245</v>
      </c>
      <c r="K32" s="174">
        <v>-2.1360069747166522E-2</v>
      </c>
      <c r="L32" s="337">
        <v>2245</v>
      </c>
      <c r="M32" s="338">
        <v>-2.1360069747166522E-2</v>
      </c>
    </row>
    <row r="33" spans="1:15" s="171" customFormat="1" ht="14.25" customHeight="1" x14ac:dyDescent="0.25">
      <c r="A33" s="181" t="s">
        <v>444</v>
      </c>
      <c r="B33" s="173">
        <v>2346</v>
      </c>
      <c r="C33" s="174">
        <v>0.14271797369702874</v>
      </c>
      <c r="D33" s="173">
        <v>2571</v>
      </c>
      <c r="E33" s="174">
        <v>0.17504570383912249</v>
      </c>
      <c r="F33" s="173">
        <v>2571</v>
      </c>
      <c r="G33" s="174">
        <v>0.17504570383912249</v>
      </c>
      <c r="H33" s="173">
        <v>2832</v>
      </c>
      <c r="I33" s="174">
        <v>0.20716112531969311</v>
      </c>
      <c r="J33" s="173">
        <v>3132</v>
      </c>
      <c r="K33" s="174">
        <v>0.21820303383897316</v>
      </c>
      <c r="L33" s="337">
        <v>3132</v>
      </c>
      <c r="M33" s="338">
        <v>0.21820303383897316</v>
      </c>
    </row>
    <row r="34" spans="1:15" s="171" customFormat="1" ht="14.25" customHeight="1" x14ac:dyDescent="0.25">
      <c r="A34" s="181" t="s">
        <v>445</v>
      </c>
      <c r="B34" s="173">
        <v>32</v>
      </c>
      <c r="C34" s="174">
        <v>3.2258064516129031E-2</v>
      </c>
      <c r="D34" s="173">
        <v>32</v>
      </c>
      <c r="E34" s="389">
        <v>0</v>
      </c>
      <c r="F34" s="173">
        <v>32</v>
      </c>
      <c r="G34" s="389">
        <v>0</v>
      </c>
      <c r="H34" s="173">
        <v>32</v>
      </c>
      <c r="I34" s="389">
        <v>0</v>
      </c>
      <c r="J34" s="173">
        <v>32</v>
      </c>
      <c r="K34" s="389">
        <v>0</v>
      </c>
      <c r="L34" s="337">
        <v>32</v>
      </c>
      <c r="M34" s="390">
        <v>0</v>
      </c>
    </row>
    <row r="35" spans="1:15" s="171" customFormat="1" ht="14.25" customHeight="1" x14ac:dyDescent="0.25">
      <c r="A35" s="88" t="s">
        <v>446</v>
      </c>
      <c r="B35" s="173">
        <v>862</v>
      </c>
      <c r="C35" s="174">
        <v>0.35321821036106749</v>
      </c>
      <c r="D35" s="173">
        <v>973</v>
      </c>
      <c r="E35" s="174">
        <v>0.30779569892473119</v>
      </c>
      <c r="F35" s="173">
        <v>973</v>
      </c>
      <c r="G35" s="174">
        <v>0.30779569892473119</v>
      </c>
      <c r="H35" s="173">
        <v>1098</v>
      </c>
      <c r="I35" s="174">
        <v>0.27378190255220419</v>
      </c>
      <c r="J35" s="173">
        <v>1203</v>
      </c>
      <c r="K35" s="174">
        <v>0.23638232271325796</v>
      </c>
      <c r="L35" s="337">
        <v>1203</v>
      </c>
      <c r="M35" s="338">
        <v>0.23638232271325796</v>
      </c>
    </row>
    <row r="36" spans="1:15" s="163" customFormat="1" ht="14.25" customHeight="1" x14ac:dyDescent="0.25">
      <c r="A36" s="161" t="s">
        <v>157</v>
      </c>
      <c r="B36" s="176">
        <v>56.999276784093595</v>
      </c>
      <c r="C36" s="174" t="s">
        <v>18</v>
      </c>
      <c r="D36" s="176">
        <v>56.216736089923316</v>
      </c>
      <c r="E36" s="174" t="s">
        <v>18</v>
      </c>
      <c r="F36" s="176">
        <v>56.532267443907813</v>
      </c>
      <c r="G36" s="174" t="s">
        <v>18</v>
      </c>
      <c r="H36" s="176">
        <v>55.615293020939014</v>
      </c>
      <c r="I36" s="174">
        <v>-2.4280724971247371E-2</v>
      </c>
      <c r="J36" s="176">
        <v>53.600820974026277</v>
      </c>
      <c r="K36" s="174">
        <v>-4.6532675104308197E-2</v>
      </c>
      <c r="L36" s="351">
        <v>54.769165043979434</v>
      </c>
      <c r="M36" s="338">
        <v>-3.1187540844310829E-2</v>
      </c>
    </row>
    <row r="37" spans="1:15" s="163" customFormat="1" ht="14.25" customHeight="1" x14ac:dyDescent="0.25">
      <c r="A37" s="161" t="s">
        <v>160</v>
      </c>
      <c r="B37" s="176">
        <v>22.700963541767429</v>
      </c>
      <c r="C37" s="174" t="s">
        <v>18</v>
      </c>
      <c r="D37" s="176">
        <v>22.363162940926191</v>
      </c>
      <c r="E37" s="174" t="s">
        <v>18</v>
      </c>
      <c r="F37" s="176">
        <v>22.751541695286296</v>
      </c>
      <c r="G37" s="174" t="s">
        <v>18</v>
      </c>
      <c r="H37" s="176">
        <v>22.537078230734924</v>
      </c>
      <c r="I37" s="174">
        <v>-7.2193107896487783E-3</v>
      </c>
      <c r="J37" s="176">
        <v>19.380800041902472</v>
      </c>
      <c r="K37" s="174">
        <v>-0.13336051375656624</v>
      </c>
      <c r="L37" s="351">
        <v>20.761465769699125</v>
      </c>
      <c r="M37" s="338">
        <v>-8.746993730097323E-2</v>
      </c>
    </row>
    <row r="38" spans="1:15" s="163" customFormat="1" ht="14.25" customHeight="1" x14ac:dyDescent="0.25">
      <c r="A38" s="161" t="s">
        <v>167</v>
      </c>
      <c r="B38" s="176">
        <v>17.578028602199389</v>
      </c>
      <c r="C38" s="174" t="s">
        <v>18</v>
      </c>
      <c r="D38" s="176">
        <v>15.58</v>
      </c>
      <c r="E38" s="174" t="s">
        <v>18</v>
      </c>
      <c r="F38" s="176">
        <v>16.690000000000001</v>
      </c>
      <c r="G38" s="174" t="s">
        <v>18</v>
      </c>
      <c r="H38" s="176">
        <v>15.324673571198201</v>
      </c>
      <c r="I38" s="174">
        <v>-0.12819156698375408</v>
      </c>
      <c r="J38" s="176">
        <v>14.65</v>
      </c>
      <c r="K38" s="174">
        <v>-5.9691912708600754E-2</v>
      </c>
      <c r="L38" s="351">
        <v>14.918480990237994</v>
      </c>
      <c r="M38" s="338">
        <v>-0.10614254102828086</v>
      </c>
    </row>
    <row r="39" spans="1:15" s="171" customFormat="1" ht="14.25" customHeight="1" x14ac:dyDescent="0.25">
      <c r="A39" s="171" t="s">
        <v>447</v>
      </c>
      <c r="B39" s="176"/>
      <c r="C39" s="177"/>
      <c r="D39" s="176"/>
      <c r="E39" s="177"/>
      <c r="F39" s="176"/>
      <c r="G39" s="177"/>
      <c r="H39" s="176"/>
      <c r="I39" s="177"/>
      <c r="J39" s="176"/>
      <c r="K39" s="177"/>
      <c r="L39" s="351"/>
      <c r="M39" s="353"/>
    </row>
    <row r="40" spans="1:15" s="171" customFormat="1" ht="14.25" customHeight="1" x14ac:dyDescent="0.25">
      <c r="A40" s="88" t="s">
        <v>448</v>
      </c>
      <c r="B40" s="173">
        <v>799</v>
      </c>
      <c r="C40" s="182">
        <v>6.8181818181818177E-2</v>
      </c>
      <c r="D40" s="173">
        <v>790</v>
      </c>
      <c r="E40" s="182">
        <v>-2.2277227722772276E-2</v>
      </c>
      <c r="F40" s="173">
        <v>790</v>
      </c>
      <c r="G40" s="182">
        <v>-2.2277227722772276E-2</v>
      </c>
      <c r="H40" s="173">
        <v>772</v>
      </c>
      <c r="I40" s="182">
        <v>-3.3792240300375469E-2</v>
      </c>
      <c r="J40" s="173">
        <v>730</v>
      </c>
      <c r="K40" s="182">
        <v>-7.5949367088607597E-2</v>
      </c>
      <c r="L40" s="337">
        <v>730</v>
      </c>
      <c r="M40" s="354">
        <v>-7.5949367088607597E-2</v>
      </c>
    </row>
    <row r="41" spans="1:15" ht="14.25" customHeight="1" x14ac:dyDescent="0.25">
      <c r="A41" s="171" t="s">
        <v>449</v>
      </c>
      <c r="B41" s="164"/>
      <c r="C41" s="166"/>
      <c r="D41" s="164"/>
      <c r="E41" s="166"/>
      <c r="F41" s="164"/>
      <c r="G41" s="166"/>
      <c r="H41" s="164"/>
      <c r="I41" s="166"/>
      <c r="J41" s="164"/>
      <c r="K41" s="166"/>
      <c r="L41" s="355"/>
      <c r="M41" s="356"/>
      <c r="O41" s="272"/>
    </row>
    <row r="42" spans="1:15" ht="14.25" customHeight="1" x14ac:dyDescent="0.25">
      <c r="A42" s="6" t="s">
        <v>118</v>
      </c>
      <c r="B42" s="183">
        <v>34114.810414181818</v>
      </c>
      <c r="C42" s="270">
        <v>-6.4228522460265045E-2</v>
      </c>
      <c r="D42" s="183">
        <v>34623.755280363635</v>
      </c>
      <c r="E42" s="270">
        <v>-1.6850867966363817E-2</v>
      </c>
      <c r="F42" s="183">
        <v>34623.755280363635</v>
      </c>
      <c r="G42" s="270">
        <v>-1.6850867966363817E-2</v>
      </c>
      <c r="H42" s="183">
        <v>31418.592187272727</v>
      </c>
      <c r="I42" s="270">
        <v>-7.903365705905406E-2</v>
      </c>
      <c r="J42" s="183">
        <v>29768.811688727274</v>
      </c>
      <c r="K42" s="270">
        <v>-0.14022001808653531</v>
      </c>
      <c r="L42" s="339">
        <v>29768.811688727274</v>
      </c>
      <c r="M42" s="357">
        <v>-0.14022001808653531</v>
      </c>
    </row>
    <row r="43" spans="1:15" ht="14.2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5" ht="14.25" customHeight="1" x14ac:dyDescent="0.3">
      <c r="A44"/>
      <c r="B44"/>
      <c r="C44"/>
      <c r="D44"/>
      <c r="E44"/>
      <c r="F44"/>
      <c r="G44"/>
      <c r="H44" s="277"/>
      <c r="I44"/>
      <c r="J44" s="277"/>
      <c r="K44"/>
      <c r="L44" s="277"/>
      <c r="M44"/>
    </row>
    <row r="45" spans="1:15" ht="14.25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5" ht="14.2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5" customFormat="1" ht="14.4" x14ac:dyDescent="0.3"/>
    <row r="48" spans="1:15" customFormat="1" ht="14.25" customHeight="1" x14ac:dyDescent="0.3">
      <c r="A48" s="128" t="s">
        <v>126</v>
      </c>
    </row>
    <row r="49" spans="1:1" customFormat="1" ht="14.4" x14ac:dyDescent="0.3">
      <c r="A49" s="128" t="s">
        <v>127</v>
      </c>
    </row>
    <row r="50" spans="1:1" customFormat="1" ht="14.4" x14ac:dyDescent="0.3">
      <c r="A50" s="128" t="s">
        <v>128</v>
      </c>
    </row>
    <row r="51" spans="1:1" customFormat="1" ht="14.4" x14ac:dyDescent="0.3">
      <c r="A51" s="127" t="s">
        <v>154</v>
      </c>
    </row>
    <row r="52" spans="1:1" customFormat="1" ht="14.4" x14ac:dyDescent="0.3">
      <c r="A52" s="128" t="s">
        <v>155</v>
      </c>
    </row>
    <row r="53" spans="1:1" customFormat="1" ht="14.4" x14ac:dyDescent="0.3">
      <c r="A53" s="128" t="s">
        <v>156</v>
      </c>
    </row>
    <row r="54" spans="1:1" x14ac:dyDescent="0.25">
      <c r="A54" s="128" t="s">
        <v>220</v>
      </c>
    </row>
  </sheetData>
  <mergeCells count="3">
    <mergeCell ref="A1:M1"/>
    <mergeCell ref="A2:M2"/>
    <mergeCell ref="A3:M3"/>
  </mergeCells>
  <pageMargins left="0.25" right="0.25" top="0.75" bottom="0.75" header="0.3" footer="0.3"/>
  <pageSetup paperSize="9" scale="63" orientation="landscape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  <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opLeftCell="I28" zoomScale="83" zoomScaleNormal="83" workbookViewId="0">
      <selection activeCell="K53" sqref="K53"/>
    </sheetView>
  </sheetViews>
  <sheetFormatPr defaultColWidth="9.109375" defaultRowHeight="13.2" outlineLevelRow="1" outlineLevelCol="1" x14ac:dyDescent="0.25"/>
  <cols>
    <col min="1" max="1" width="45.5546875" style="6" hidden="1" customWidth="1" outlineLevel="1"/>
    <col min="2" max="5" width="17.5546875" style="6" hidden="1" customWidth="1" outlineLevel="1"/>
    <col min="6" max="6" width="10.44140625" style="6" hidden="1" customWidth="1" outlineLevel="1"/>
    <col min="7" max="8" width="17.5546875" style="6" hidden="1" customWidth="1" outlineLevel="1"/>
    <col min="9" max="9" width="4.109375" style="6" customWidth="1" collapsed="1"/>
    <col min="10" max="10" width="41.5546875" style="88" customWidth="1"/>
    <col min="11" max="14" width="8.6640625" style="6" customWidth="1"/>
    <col min="15" max="15" width="4.44140625" style="204" customWidth="1"/>
    <col min="16" max="17" width="8.6640625" style="6" customWidth="1"/>
    <col min="18" max="16384" width="9.109375" style="6"/>
  </cols>
  <sheetData>
    <row r="1" spans="1:17" outlineLevel="1" x14ac:dyDescent="0.25">
      <c r="B1" s="6" t="s">
        <v>3</v>
      </c>
      <c r="C1" s="6" t="s">
        <v>3</v>
      </c>
      <c r="D1" s="6" t="s">
        <v>3</v>
      </c>
      <c r="E1" s="6" t="s">
        <v>3</v>
      </c>
      <c r="G1" s="6" t="s">
        <v>3</v>
      </c>
      <c r="H1" s="6" t="s">
        <v>3</v>
      </c>
      <c r="J1" s="6"/>
    </row>
    <row r="2" spans="1:17" outlineLevel="1" x14ac:dyDescent="0.25">
      <c r="B2" s="6" t="s">
        <v>4</v>
      </c>
      <c r="C2" s="6" t="s">
        <v>4</v>
      </c>
      <c r="D2" s="6" t="s">
        <v>4</v>
      </c>
      <c r="E2" s="6" t="s">
        <v>4</v>
      </c>
      <c r="G2" s="6" t="s">
        <v>4</v>
      </c>
      <c r="H2" s="6" t="s">
        <v>4</v>
      </c>
      <c r="J2" s="6"/>
    </row>
    <row r="3" spans="1:17" outlineLevel="1" x14ac:dyDescent="0.25">
      <c r="B3" s="90" t="s">
        <v>7</v>
      </c>
      <c r="C3" s="90" t="s">
        <v>7</v>
      </c>
      <c r="D3" s="90" t="s">
        <v>7</v>
      </c>
      <c r="E3" s="90" t="s">
        <v>7</v>
      </c>
      <c r="G3" s="90" t="s">
        <v>7</v>
      </c>
      <c r="H3" s="90" t="s">
        <v>7</v>
      </c>
      <c r="J3" s="6"/>
    </row>
    <row r="4" spans="1:17" outlineLevel="1" x14ac:dyDescent="0.25">
      <c r="B4" s="6" t="s">
        <v>6</v>
      </c>
      <c r="C4" s="6" t="s">
        <v>6</v>
      </c>
      <c r="D4" s="6" t="s">
        <v>6</v>
      </c>
      <c r="E4" s="6" t="s">
        <v>6</v>
      </c>
      <c r="G4" s="6" t="s">
        <v>6</v>
      </c>
      <c r="H4" s="6" t="s">
        <v>6</v>
      </c>
      <c r="J4" s="6"/>
    </row>
    <row r="5" spans="1:17" outlineLevel="1" x14ac:dyDescent="0.25">
      <c r="B5" s="6" t="s">
        <v>5</v>
      </c>
      <c r="C5" s="6" t="s">
        <v>5</v>
      </c>
      <c r="D5" s="268" t="s">
        <v>5</v>
      </c>
      <c r="E5" s="268" t="s">
        <v>5</v>
      </c>
      <c r="G5" s="6" t="s">
        <v>5</v>
      </c>
      <c r="H5" s="268" t="s">
        <v>5</v>
      </c>
      <c r="J5" s="6"/>
    </row>
    <row r="6" spans="1:17" outlineLevel="1" x14ac:dyDescent="0.25">
      <c r="B6" s="5" t="s">
        <v>1</v>
      </c>
      <c r="C6" s="5" t="s">
        <v>1</v>
      </c>
      <c r="D6" s="5" t="s">
        <v>0</v>
      </c>
      <c r="E6" s="5" t="s">
        <v>0</v>
      </c>
      <c r="G6" s="5" t="s">
        <v>1</v>
      </c>
      <c r="H6" s="5" t="s">
        <v>0</v>
      </c>
      <c r="J6" s="6"/>
    </row>
    <row r="7" spans="1:17" outlineLevel="1" x14ac:dyDescent="0.25">
      <c r="B7" s="6" t="s">
        <v>26</v>
      </c>
      <c r="C7" s="6" t="s">
        <v>26</v>
      </c>
      <c r="D7" s="6" t="s">
        <v>26</v>
      </c>
      <c r="E7" s="6" t="s">
        <v>26</v>
      </c>
      <c r="G7" s="6" t="s">
        <v>26</v>
      </c>
      <c r="H7" s="6" t="s">
        <v>26</v>
      </c>
      <c r="J7" s="6"/>
    </row>
    <row r="8" spans="1:17" outlineLevel="1" x14ac:dyDescent="0.25">
      <c r="B8" s="6" t="s">
        <v>2</v>
      </c>
      <c r="C8" s="6" t="s">
        <v>67</v>
      </c>
      <c r="D8" s="6" t="s">
        <v>2</v>
      </c>
      <c r="E8" s="6" t="s">
        <v>67</v>
      </c>
      <c r="G8" s="6" t="s">
        <v>71</v>
      </c>
      <c r="H8" s="6" t="s">
        <v>71</v>
      </c>
      <c r="J8" s="6"/>
    </row>
    <row r="9" spans="1:17" outlineLevel="1" x14ac:dyDescent="0.25">
      <c r="B9" s="90" t="s">
        <v>9</v>
      </c>
      <c r="C9" s="90" t="s">
        <v>9</v>
      </c>
      <c r="D9" s="90" t="s">
        <v>9</v>
      </c>
      <c r="E9" s="90" t="s">
        <v>9</v>
      </c>
      <c r="G9" s="90" t="s">
        <v>9</v>
      </c>
      <c r="H9" s="90" t="s">
        <v>9</v>
      </c>
      <c r="J9" s="6"/>
    </row>
    <row r="10" spans="1:17" outlineLevel="1" x14ac:dyDescent="0.25"/>
    <row r="11" spans="1:17" x14ac:dyDescent="0.25">
      <c r="B11" s="90"/>
      <c r="C11" s="90"/>
      <c r="D11" s="90"/>
      <c r="E11" s="90"/>
      <c r="F11" s="90"/>
      <c r="G11" s="90"/>
      <c r="H11" s="90"/>
    </row>
    <row r="12" spans="1:17" ht="21" x14ac:dyDescent="0.4">
      <c r="J12" s="240" t="str">
        <f>"Finance Costs"</f>
        <v>Finance Costs</v>
      </c>
      <c r="K12" s="86" t="str">
        <f>"1H 18 "</f>
        <v xml:space="preserve">1H 18 </v>
      </c>
      <c r="L12" s="86" t="str">
        <f>"2H 18 "</f>
        <v xml:space="preserve">2H 18 </v>
      </c>
      <c r="M12" s="86" t="str">
        <f>"1H 19 "</f>
        <v xml:space="preserve">1H 19 </v>
      </c>
      <c r="N12" s="285" t="str">
        <f>"2H 19 "</f>
        <v xml:space="preserve">2H 19 </v>
      </c>
      <c r="P12" s="86" t="str">
        <f>"FY 18 "</f>
        <v xml:space="preserve">FY 18 </v>
      </c>
      <c r="Q12" s="285" t="str">
        <f>"FY 19  "</f>
        <v xml:space="preserve">FY 19  </v>
      </c>
    </row>
    <row r="13" spans="1:17" x14ac:dyDescent="0.25">
      <c r="J13" s="248"/>
      <c r="K13" s="224"/>
      <c r="L13" s="249"/>
      <c r="M13" s="249"/>
      <c r="N13" s="250"/>
      <c r="P13" s="224"/>
      <c r="Q13" s="224"/>
    </row>
    <row r="14" spans="1:17" x14ac:dyDescent="0.25">
      <c r="A14" s="95" t="s">
        <v>96</v>
      </c>
      <c r="B14" s="89">
        <v>117248958.20999999</v>
      </c>
      <c r="C14" s="89">
        <v>100780045.59000002</v>
      </c>
      <c r="D14" s="89">
        <v>99499138.069999993</v>
      </c>
      <c r="E14" s="89">
        <v>138606602.51999998</v>
      </c>
      <c r="F14" s="89"/>
      <c r="G14" s="89">
        <v>218029003.80000001</v>
      </c>
      <c r="H14" s="89">
        <v>238105740.58999997</v>
      </c>
      <c r="J14" s="251" t="str">
        <f>"Finance Income "</f>
        <v xml:space="preserve">Finance Income </v>
      </c>
      <c r="K14" s="212">
        <f t="shared" ref="K14:N16" si="0">ROUND(B14/10^6,0)</f>
        <v>117</v>
      </c>
      <c r="L14" s="252">
        <f t="shared" si="0"/>
        <v>101</v>
      </c>
      <c r="M14" s="252">
        <f t="shared" si="0"/>
        <v>99</v>
      </c>
      <c r="N14" s="253">
        <f t="shared" si="0"/>
        <v>139</v>
      </c>
      <c r="P14" s="212">
        <f t="shared" ref="P14:Q16" si="1">ROUND(G14/10^6,0)</f>
        <v>218</v>
      </c>
      <c r="Q14" s="212">
        <f t="shared" si="1"/>
        <v>238</v>
      </c>
    </row>
    <row r="15" spans="1:17" x14ac:dyDescent="0.25">
      <c r="A15" s="95" t="s">
        <v>97</v>
      </c>
      <c r="B15" s="89">
        <v>412982255.13</v>
      </c>
      <c r="C15" s="89">
        <v>392741392.70000005</v>
      </c>
      <c r="D15" s="89">
        <v>419190815.5</v>
      </c>
      <c r="E15" s="89">
        <v>448522078.92999995</v>
      </c>
      <c r="F15" s="89"/>
      <c r="G15" s="89">
        <v>805723647.83000004</v>
      </c>
      <c r="H15" s="89">
        <v>867712894.42999995</v>
      </c>
      <c r="J15" s="251" t="str">
        <f>"Finance Costs "</f>
        <v xml:space="preserve">Finance Costs </v>
      </c>
      <c r="K15" s="212">
        <f t="shared" si="0"/>
        <v>413</v>
      </c>
      <c r="L15" s="252">
        <f t="shared" si="0"/>
        <v>393</v>
      </c>
      <c r="M15" s="252">
        <f t="shared" si="0"/>
        <v>419</v>
      </c>
      <c r="N15" s="253">
        <f t="shared" si="0"/>
        <v>449</v>
      </c>
      <c r="P15" s="212">
        <f t="shared" si="1"/>
        <v>806</v>
      </c>
      <c r="Q15" s="212">
        <f t="shared" si="1"/>
        <v>868</v>
      </c>
    </row>
    <row r="16" spans="1:17" x14ac:dyDescent="0.25">
      <c r="A16" s="95" t="s">
        <v>98</v>
      </c>
      <c r="B16" s="89">
        <v>295733296.92000002</v>
      </c>
      <c r="C16" s="89">
        <v>291961347.11000007</v>
      </c>
      <c r="D16" s="89">
        <v>319691677.43000001</v>
      </c>
      <c r="E16" s="89">
        <v>309915476.41000003</v>
      </c>
      <c r="F16" s="89"/>
      <c r="G16" s="89">
        <v>587694644.03000009</v>
      </c>
      <c r="H16" s="89">
        <v>629607153.84000003</v>
      </c>
      <c r="J16" s="251" t="str">
        <f>"Net Finance Costs "</f>
        <v xml:space="preserve">Net Finance Costs </v>
      </c>
      <c r="K16" s="212">
        <f t="shared" si="0"/>
        <v>296</v>
      </c>
      <c r="L16" s="252">
        <f t="shared" si="0"/>
        <v>292</v>
      </c>
      <c r="M16" s="252">
        <f t="shared" si="0"/>
        <v>320</v>
      </c>
      <c r="N16" s="253">
        <f t="shared" si="0"/>
        <v>310</v>
      </c>
      <c r="P16" s="212">
        <f t="shared" si="1"/>
        <v>588</v>
      </c>
      <c r="Q16" s="212">
        <f t="shared" si="1"/>
        <v>630</v>
      </c>
    </row>
    <row r="17" spans="1:19" x14ac:dyDescent="0.25">
      <c r="B17" s="89"/>
      <c r="C17" s="89"/>
      <c r="D17" s="89"/>
      <c r="E17" s="89"/>
      <c r="F17" s="89"/>
      <c r="G17" s="89"/>
      <c r="H17" s="89"/>
      <c r="J17" s="254"/>
      <c r="K17" s="224"/>
      <c r="L17" s="249"/>
      <c r="M17" s="249"/>
      <c r="N17" s="255"/>
      <c r="P17" s="224"/>
      <c r="Q17" s="224"/>
    </row>
    <row r="18" spans="1:19" x14ac:dyDescent="0.25">
      <c r="B18" s="89"/>
      <c r="C18" s="89"/>
      <c r="D18" s="89"/>
      <c r="E18" s="89"/>
      <c r="F18" s="89"/>
      <c r="G18" s="89"/>
      <c r="H18" s="89"/>
      <c r="K18" s="224"/>
      <c r="L18" s="249"/>
      <c r="M18" s="249"/>
      <c r="N18" s="255"/>
      <c r="P18" s="224"/>
      <c r="Q18" s="224"/>
    </row>
    <row r="19" spans="1:19" x14ac:dyDescent="0.25">
      <c r="B19" s="89"/>
      <c r="C19" s="89"/>
      <c r="D19" s="89"/>
      <c r="E19" s="89"/>
      <c r="F19" s="89"/>
      <c r="G19" s="89"/>
      <c r="H19" s="89"/>
      <c r="K19" s="224"/>
      <c r="L19" s="249"/>
      <c r="M19" s="249"/>
      <c r="N19" s="255"/>
      <c r="P19" s="224"/>
      <c r="Q19" s="224"/>
    </row>
    <row r="20" spans="1:19" ht="14.4" x14ac:dyDescent="0.3">
      <c r="A20" s="95"/>
      <c r="B20" s="125"/>
      <c r="C20" s="125"/>
      <c r="D20" s="125"/>
      <c r="E20" s="125"/>
      <c r="F20" s="89"/>
      <c r="G20" s="125"/>
      <c r="H20" s="125"/>
      <c r="J20" s="2"/>
      <c r="K20" s="212"/>
      <c r="L20" s="252"/>
      <c r="M20" s="252"/>
      <c r="N20" s="253"/>
      <c r="P20" s="212"/>
      <c r="Q20" s="212"/>
    </row>
    <row r="21" spans="1:19" ht="14.4" x14ac:dyDescent="0.3">
      <c r="A21" s="95" t="s">
        <v>99</v>
      </c>
      <c r="B21" s="125">
        <v>2524480.5299999998</v>
      </c>
      <c r="C21" s="125">
        <v>3709138.3300000005</v>
      </c>
      <c r="D21" s="125">
        <v>3948692.1</v>
      </c>
      <c r="E21" s="125">
        <v>4000138.5700000008</v>
      </c>
      <c r="F21" s="89"/>
      <c r="G21" s="256">
        <v>6233618.8600000003</v>
      </c>
      <c r="H21" s="256">
        <v>7948830.6700000009</v>
      </c>
      <c r="J21" s="2"/>
      <c r="K21" s="212">
        <f t="shared" ref="K21:N22" si="2">ROUND(B21/10^6,0)</f>
        <v>3</v>
      </c>
      <c r="L21" s="252">
        <f t="shared" si="2"/>
        <v>4</v>
      </c>
      <c r="M21" s="252">
        <f t="shared" si="2"/>
        <v>4</v>
      </c>
      <c r="N21" s="253">
        <f t="shared" si="2"/>
        <v>4</v>
      </c>
      <c r="P21" s="257">
        <f>ROUND(G21/10^6,0)</f>
        <v>6</v>
      </c>
      <c r="Q21" s="257">
        <f>ROUND(H21/10^6,0)</f>
        <v>8</v>
      </c>
    </row>
    <row r="22" spans="1:19" ht="14.4" x14ac:dyDescent="0.3">
      <c r="A22" s="95" t="s">
        <v>100</v>
      </c>
      <c r="B22" s="125">
        <v>373599158.24000001</v>
      </c>
      <c r="C22" s="125">
        <v>368762704.12000012</v>
      </c>
      <c r="D22" s="125">
        <v>379474547.60999995</v>
      </c>
      <c r="E22" s="125">
        <v>370724548.02000016</v>
      </c>
      <c r="F22" s="89"/>
      <c r="G22" s="256">
        <v>742361862.36000013</v>
      </c>
      <c r="H22" s="256">
        <v>750199095.63000011</v>
      </c>
      <c r="J22" s="2"/>
      <c r="K22" s="213">
        <f t="shared" si="2"/>
        <v>374</v>
      </c>
      <c r="L22" s="258">
        <f t="shared" si="2"/>
        <v>369</v>
      </c>
      <c r="M22" s="258">
        <f t="shared" si="2"/>
        <v>379</v>
      </c>
      <c r="N22" s="253">
        <f t="shared" si="2"/>
        <v>371</v>
      </c>
      <c r="P22" s="257">
        <f>ROUND(G22/10^6,0)</f>
        <v>742</v>
      </c>
      <c r="Q22" s="257">
        <f>ROUND(H22/10^6,0)</f>
        <v>750</v>
      </c>
    </row>
    <row r="23" spans="1:19" x14ac:dyDescent="0.25">
      <c r="A23" s="2"/>
      <c r="B23" s="201"/>
      <c r="C23" s="201"/>
      <c r="D23" s="201"/>
      <c r="E23" s="201"/>
      <c r="F23" s="89"/>
      <c r="G23" s="201"/>
      <c r="H23" s="201"/>
      <c r="J23" s="251" t="str">
        <f>"Borrowing costs "</f>
        <v xml:space="preserve">Borrowing costs </v>
      </c>
      <c r="K23" s="213">
        <f>SUM(K21:K22)</f>
        <v>377</v>
      </c>
      <c r="L23" s="258">
        <f>SUM(L21:L22)</f>
        <v>373</v>
      </c>
      <c r="M23" s="258">
        <f>SUM(M21:M22)</f>
        <v>383</v>
      </c>
      <c r="N23" s="253">
        <f>SUM(N21:N22)</f>
        <v>375</v>
      </c>
      <c r="P23" s="213">
        <f>SUM(P21:P22)</f>
        <v>748</v>
      </c>
      <c r="Q23" s="213">
        <f>SUM(Q21:Q22)</f>
        <v>758</v>
      </c>
    </row>
    <row r="24" spans="1:19" s="221" customFormat="1" ht="14.4" x14ac:dyDescent="0.3">
      <c r="A24" s="95" t="s">
        <v>101</v>
      </c>
      <c r="B24" s="125">
        <v>9164480.7000000011</v>
      </c>
      <c r="C24" s="125">
        <v>7750040.6799999978</v>
      </c>
      <c r="D24" s="125">
        <v>10203620.710000001</v>
      </c>
      <c r="E24" s="125">
        <v>10552452.369999997</v>
      </c>
      <c r="F24" s="89"/>
      <c r="G24" s="256">
        <v>16914521.379999999</v>
      </c>
      <c r="H24" s="256">
        <v>20756073.079999998</v>
      </c>
      <c r="I24" s="6"/>
      <c r="J24" s="251" t="str">
        <f>"Finance leases "</f>
        <v xml:space="preserve">Finance leases </v>
      </c>
      <c r="K24" s="218">
        <f t="shared" ref="K24:N25" si="3">ROUND(B24/10^6,0)</f>
        <v>9</v>
      </c>
      <c r="L24" s="259">
        <f t="shared" si="3"/>
        <v>8</v>
      </c>
      <c r="M24" s="259">
        <f t="shared" si="3"/>
        <v>10</v>
      </c>
      <c r="N24" s="260">
        <f t="shared" si="3"/>
        <v>11</v>
      </c>
      <c r="O24" s="242"/>
      <c r="P24" s="261">
        <f>ROUND(G24/10^6,0)</f>
        <v>17</v>
      </c>
      <c r="Q24" s="261">
        <f>ROUND(H24/10^6,0)</f>
        <v>21</v>
      </c>
      <c r="S24" s="6"/>
    </row>
    <row r="25" spans="1:19" ht="14.4" x14ac:dyDescent="0.3">
      <c r="A25" s="95" t="s">
        <v>102</v>
      </c>
      <c r="B25" s="125">
        <v>5793658.7699999996</v>
      </c>
      <c r="C25" s="125">
        <v>6138468.4499999993</v>
      </c>
      <c r="D25" s="125">
        <v>5821860.9399999995</v>
      </c>
      <c r="E25" s="125">
        <v>7487907.3399999999</v>
      </c>
      <c r="F25" s="89"/>
      <c r="G25" s="256">
        <v>11932127.219999999</v>
      </c>
      <c r="H25" s="256">
        <v>13309768.279999999</v>
      </c>
      <c r="J25" s="251" t="s">
        <v>103</v>
      </c>
      <c r="K25" s="213">
        <f t="shared" si="3"/>
        <v>6</v>
      </c>
      <c r="L25" s="258">
        <f t="shared" si="3"/>
        <v>6</v>
      </c>
      <c r="M25" s="258">
        <f t="shared" si="3"/>
        <v>6</v>
      </c>
      <c r="N25" s="253">
        <f t="shared" si="3"/>
        <v>7</v>
      </c>
      <c r="P25" s="257">
        <f>ROUND(G25/10^6,0)</f>
        <v>12</v>
      </c>
      <c r="Q25" s="257">
        <f>ROUND(H25/10^6,0)</f>
        <v>13</v>
      </c>
    </row>
    <row r="26" spans="1:19" ht="14.4" x14ac:dyDescent="0.3">
      <c r="A26" s="95"/>
      <c r="B26" s="125"/>
      <c r="C26" s="125"/>
      <c r="D26" s="125"/>
      <c r="E26" s="125"/>
      <c r="F26" s="89"/>
      <c r="G26" s="256"/>
      <c r="H26" s="256"/>
      <c r="J26" s="262" t="s">
        <v>104</v>
      </c>
      <c r="K26" s="213"/>
      <c r="L26" s="258"/>
      <c r="M26" s="258"/>
      <c r="N26" s="253"/>
      <c r="P26" s="218">
        <f>+P21+P22+P24+P25</f>
        <v>777</v>
      </c>
      <c r="Q26" s="218">
        <f>+Q21+Q22+Q24+Q25</f>
        <v>792</v>
      </c>
    </row>
    <row r="27" spans="1:19" ht="14.4" x14ac:dyDescent="0.3">
      <c r="A27" s="95"/>
      <c r="B27" s="125"/>
      <c r="C27" s="125"/>
      <c r="D27" s="125"/>
      <c r="E27" s="125"/>
      <c r="F27" s="89"/>
      <c r="G27" s="256"/>
      <c r="H27" s="256"/>
      <c r="J27" s="251"/>
      <c r="K27" s="213"/>
      <c r="L27" s="258"/>
      <c r="M27" s="258"/>
      <c r="N27" s="253"/>
      <c r="P27" s="213"/>
      <c r="Q27" s="213"/>
    </row>
    <row r="28" spans="1:19" ht="14.4" x14ac:dyDescent="0.3">
      <c r="A28" s="95" t="s">
        <v>105</v>
      </c>
      <c r="B28" s="125">
        <v>12852185.640000001</v>
      </c>
      <c r="C28" s="125">
        <v>15008.909999998286</v>
      </c>
      <c r="D28" s="125">
        <v>0</v>
      </c>
      <c r="E28" s="125">
        <v>0.01</v>
      </c>
      <c r="F28" s="89"/>
      <c r="G28" s="256">
        <v>12867194.549999999</v>
      </c>
      <c r="H28" s="256">
        <v>0.01</v>
      </c>
      <c r="J28" s="251" t="str">
        <f>"Interest Rec'd Associated &amp; JV "</f>
        <v xml:space="preserve">Interest Rec'd Associated &amp; JV </v>
      </c>
      <c r="K28" s="213">
        <f>-ROUND(B28/10^6,0)+1</f>
        <v>-12</v>
      </c>
      <c r="L28" s="258">
        <f>-ROUND(C28/10^6,0)</f>
        <v>0</v>
      </c>
      <c r="M28" s="258">
        <f t="shared" ref="M28:N31" si="4">-ROUND(D28/10^6,0)+1</f>
        <v>1</v>
      </c>
      <c r="N28" s="253">
        <f t="shared" si="4"/>
        <v>1</v>
      </c>
      <c r="P28" s="257">
        <f t="shared" ref="P28:Q31" si="5">-ROUND(G28/10^6,0)</f>
        <v>-13</v>
      </c>
      <c r="Q28" s="257">
        <f t="shared" si="5"/>
        <v>0</v>
      </c>
    </row>
    <row r="29" spans="1:19" ht="14.4" x14ac:dyDescent="0.3">
      <c r="A29" s="95" t="s">
        <v>106</v>
      </c>
      <c r="B29" s="125">
        <v>9062574.9699999988</v>
      </c>
      <c r="C29" s="125">
        <v>7390074.7399999984</v>
      </c>
      <c r="D29" s="125">
        <v>9543041.1199999992</v>
      </c>
      <c r="E29" s="125">
        <v>6552549.290000001</v>
      </c>
      <c r="F29" s="89"/>
      <c r="G29" s="125">
        <v>16452649.709999997</v>
      </c>
      <c r="H29" s="125">
        <v>16095590.41</v>
      </c>
      <c r="J29" s="251" t="str">
        <f>" Interest Rec'd Finance Leases "</f>
        <v xml:space="preserve"> Interest Rec'd Finance Leases </v>
      </c>
      <c r="K29" s="213">
        <f>-ROUND(B29/10^6,0)+1</f>
        <v>-8</v>
      </c>
      <c r="L29" s="258">
        <f>-ROUND(C29/10^6,0)</f>
        <v>-7</v>
      </c>
      <c r="M29" s="258">
        <f t="shared" si="4"/>
        <v>-9</v>
      </c>
      <c r="N29" s="253">
        <f t="shared" si="4"/>
        <v>-6</v>
      </c>
      <c r="P29" s="257">
        <f t="shared" si="5"/>
        <v>-16</v>
      </c>
      <c r="Q29" s="257">
        <f t="shared" si="5"/>
        <v>-16</v>
      </c>
    </row>
    <row r="30" spans="1:19" ht="14.4" x14ac:dyDescent="0.3">
      <c r="A30" s="95" t="s">
        <v>107</v>
      </c>
      <c r="B30" s="125">
        <v>10545416.439999999</v>
      </c>
      <c r="C30" s="125">
        <v>8170920.9300000016</v>
      </c>
      <c r="D30" s="125">
        <v>8221919.3600000013</v>
      </c>
      <c r="E30" s="125">
        <v>8393760.4400000013</v>
      </c>
      <c r="F30" s="89"/>
      <c r="G30" s="125">
        <v>18716337.370000001</v>
      </c>
      <c r="H30" s="125">
        <v>16615679.800000003</v>
      </c>
      <c r="J30" s="251" t="str">
        <f>" Interest Rec'd Other Entities "</f>
        <v xml:space="preserve"> Interest Rec'd Other Entities </v>
      </c>
      <c r="K30" s="213">
        <f>-ROUND(B30/10^6,0)+1</f>
        <v>-10</v>
      </c>
      <c r="L30" s="258">
        <f>-ROUND(C30/10^6,0)</f>
        <v>-8</v>
      </c>
      <c r="M30" s="258">
        <f t="shared" si="4"/>
        <v>-7</v>
      </c>
      <c r="N30" s="253">
        <f t="shared" si="4"/>
        <v>-7</v>
      </c>
      <c r="P30" s="257">
        <f t="shared" si="5"/>
        <v>-19</v>
      </c>
      <c r="Q30" s="257">
        <f t="shared" si="5"/>
        <v>-17</v>
      </c>
    </row>
    <row r="31" spans="1:19" ht="14.4" x14ac:dyDescent="0.3">
      <c r="A31" s="95" t="s">
        <v>96</v>
      </c>
      <c r="B31" s="125">
        <v>117248958.20999999</v>
      </c>
      <c r="C31" s="125">
        <v>100780045.59000002</v>
      </c>
      <c r="D31" s="125">
        <v>99499138.069999993</v>
      </c>
      <c r="E31" s="125">
        <v>138606602.51999998</v>
      </c>
      <c r="F31" s="89"/>
      <c r="G31" s="125">
        <v>218029003.80000001</v>
      </c>
      <c r="H31" s="125">
        <v>238105740.58999997</v>
      </c>
      <c r="J31" s="2"/>
      <c r="K31" s="213">
        <f>-ROUND(B31/10^6,0)+1</f>
        <v>-116</v>
      </c>
      <c r="L31" s="258">
        <f>-ROUND(C31/10^6,0)</f>
        <v>-101</v>
      </c>
      <c r="M31" s="258">
        <f t="shared" si="4"/>
        <v>-98</v>
      </c>
      <c r="N31" s="253">
        <f t="shared" si="4"/>
        <v>-138</v>
      </c>
      <c r="P31" s="213">
        <f t="shared" si="5"/>
        <v>-218</v>
      </c>
      <c r="Q31" s="213">
        <f t="shared" si="5"/>
        <v>-238</v>
      </c>
    </row>
    <row r="32" spans="1:19" x14ac:dyDescent="0.25">
      <c r="A32" s="2"/>
      <c r="B32" s="201"/>
      <c r="C32" s="201"/>
      <c r="D32" s="201"/>
      <c r="E32" s="201"/>
      <c r="F32" s="89"/>
      <c r="G32" s="201"/>
      <c r="H32" s="201"/>
      <c r="J32" s="251" t="str">
        <f>"Interest on cash, loans and finance lease receivables "</f>
        <v xml:space="preserve">Interest on cash, loans and finance lease receivables </v>
      </c>
      <c r="K32" s="213">
        <f>SUM(K25:K31)</f>
        <v>-140</v>
      </c>
      <c r="L32" s="258">
        <f>SUM(L25:L31)</f>
        <v>-110</v>
      </c>
      <c r="M32" s="258">
        <f>SUM(M25:M31)</f>
        <v>-107</v>
      </c>
      <c r="N32" s="253">
        <f>SUM(N25:N31)</f>
        <v>-143</v>
      </c>
      <c r="P32" s="213">
        <f>SUM(P25:P31)</f>
        <v>523</v>
      </c>
      <c r="Q32" s="213">
        <f>SUM(Q25:Q31)</f>
        <v>534</v>
      </c>
    </row>
    <row r="33" spans="1:17" ht="13.8" x14ac:dyDescent="0.25">
      <c r="A33" s="2"/>
      <c r="B33" s="201"/>
      <c r="C33" s="201"/>
      <c r="D33" s="201"/>
      <c r="E33" s="201"/>
      <c r="F33" s="89"/>
      <c r="G33" s="201"/>
      <c r="H33" s="201"/>
      <c r="J33" s="263" t="s">
        <v>108</v>
      </c>
      <c r="K33" s="213"/>
      <c r="L33" s="258"/>
      <c r="M33" s="258"/>
      <c r="N33" s="253"/>
      <c r="P33" s="264"/>
      <c r="Q33" s="264"/>
    </row>
    <row r="34" spans="1:17" s="221" customFormat="1" x14ac:dyDescent="0.25">
      <c r="A34" s="2"/>
      <c r="B34" s="89"/>
      <c r="C34" s="89"/>
      <c r="D34" s="89"/>
      <c r="E34" s="89"/>
      <c r="F34" s="89"/>
      <c r="G34" s="89"/>
      <c r="H34" s="89"/>
      <c r="I34" s="6"/>
      <c r="J34" s="251" t="str">
        <f>"Net borrowing costs "</f>
        <v xml:space="preserve">Net borrowing costs </v>
      </c>
      <c r="K34" s="218">
        <f>K23+K24+K32</f>
        <v>246</v>
      </c>
      <c r="L34" s="259">
        <f>L23+L24+L32</f>
        <v>271</v>
      </c>
      <c r="M34" s="259">
        <f>M23+M24+M32</f>
        <v>286</v>
      </c>
      <c r="N34" s="260">
        <f>N23+N24+N32</f>
        <v>243</v>
      </c>
      <c r="O34" s="242"/>
      <c r="P34" s="218">
        <f>P23+P24+P32+P33</f>
        <v>1288</v>
      </c>
      <c r="Q34" s="218">
        <f>Q23+Q24+Q32+Q33</f>
        <v>1313</v>
      </c>
    </row>
    <row r="35" spans="1:17" s="221" customFormat="1" x14ac:dyDescent="0.25">
      <c r="A35" s="2"/>
      <c r="B35" s="89"/>
      <c r="C35" s="89"/>
      <c r="D35" s="89"/>
      <c r="E35" s="89"/>
      <c r="F35" s="89"/>
      <c r="G35" s="89"/>
      <c r="H35" s="89"/>
      <c r="I35" s="6"/>
      <c r="J35" s="251"/>
      <c r="K35" s="218"/>
      <c r="L35" s="259"/>
      <c r="M35" s="259"/>
      <c r="N35" s="260"/>
      <c r="O35" s="242"/>
      <c r="P35" s="218"/>
      <c r="Q35" s="218"/>
    </row>
    <row r="36" spans="1:17" s="221" customFormat="1" x14ac:dyDescent="0.25">
      <c r="A36" s="2"/>
      <c r="B36" s="89"/>
      <c r="C36" s="89"/>
      <c r="D36" s="89"/>
      <c r="E36" s="89"/>
      <c r="F36" s="89"/>
      <c r="G36" s="89"/>
      <c r="H36" s="89"/>
      <c r="I36" s="6"/>
      <c r="J36" s="251"/>
      <c r="K36" s="218"/>
      <c r="L36" s="259"/>
      <c r="M36" s="259"/>
      <c r="N36" s="260"/>
      <c r="O36" s="242"/>
      <c r="P36" s="218"/>
      <c r="Q36" s="218"/>
    </row>
    <row r="37" spans="1:17" x14ac:dyDescent="0.25">
      <c r="B37" s="89"/>
      <c r="C37" s="89"/>
      <c r="D37" s="89"/>
      <c r="E37" s="89"/>
      <c r="F37" s="89"/>
      <c r="G37" s="89"/>
      <c r="H37" s="89"/>
      <c r="K37" s="236"/>
      <c r="L37" s="265"/>
      <c r="M37" s="265"/>
      <c r="N37" s="266"/>
      <c r="P37" s="236"/>
      <c r="Q37" s="236"/>
    </row>
    <row r="38" spans="1:17" x14ac:dyDescent="0.25">
      <c r="K38" s="224"/>
      <c r="P38" s="224"/>
      <c r="Q38" s="224"/>
    </row>
    <row r="39" spans="1:17" x14ac:dyDescent="0.25">
      <c r="K39" s="224"/>
      <c r="P39" s="224"/>
      <c r="Q39" s="224"/>
    </row>
    <row r="40" spans="1:17" x14ac:dyDescent="0.25">
      <c r="K40" s="224"/>
      <c r="P40" s="224"/>
      <c r="Q40" s="224"/>
    </row>
    <row r="41" spans="1:17" x14ac:dyDescent="0.25">
      <c r="K41" s="224"/>
      <c r="P41" s="224"/>
      <c r="Q41" s="224"/>
    </row>
    <row r="42" spans="1:17" ht="14.4" x14ac:dyDescent="0.3">
      <c r="A42" s="95" t="s">
        <v>99</v>
      </c>
      <c r="B42" s="125">
        <v>2524480.5299999998</v>
      </c>
      <c r="C42" s="125">
        <v>3709138.3300000005</v>
      </c>
      <c r="D42" s="125">
        <v>3948692.1</v>
      </c>
      <c r="E42" s="125">
        <v>4000138.5700000008</v>
      </c>
      <c r="F42" s="89"/>
      <c r="G42" s="256">
        <v>6233618.8600000003</v>
      </c>
      <c r="H42" s="256">
        <v>7948830.6700000009</v>
      </c>
      <c r="J42" s="2"/>
      <c r="K42" s="212">
        <f t="shared" ref="K42:N45" si="6">ROUND(B42/10^6,0)</f>
        <v>3</v>
      </c>
      <c r="L42" s="252">
        <f t="shared" si="6"/>
        <v>4</v>
      </c>
      <c r="M42" s="252">
        <f t="shared" si="6"/>
        <v>4</v>
      </c>
      <c r="N42" s="253">
        <f t="shared" si="6"/>
        <v>4</v>
      </c>
      <c r="P42" s="212">
        <f t="shared" ref="P42:Q45" si="7">ROUND(G42/10^6,0)</f>
        <v>6</v>
      </c>
      <c r="Q42" s="212">
        <f t="shared" si="7"/>
        <v>8</v>
      </c>
    </row>
    <row r="43" spans="1:17" ht="14.4" x14ac:dyDescent="0.3">
      <c r="A43" s="95" t="s">
        <v>100</v>
      </c>
      <c r="B43" s="125">
        <v>373599158.24000001</v>
      </c>
      <c r="C43" s="125">
        <v>368762704.12000012</v>
      </c>
      <c r="D43" s="125">
        <v>379474547.60999995</v>
      </c>
      <c r="E43" s="125">
        <v>370724548.02000016</v>
      </c>
      <c r="F43" s="89"/>
      <c r="G43" s="256">
        <v>742361862.36000013</v>
      </c>
      <c r="H43" s="256">
        <v>750199095.63000011</v>
      </c>
      <c r="J43" s="2"/>
      <c r="K43" s="213">
        <f t="shared" si="6"/>
        <v>374</v>
      </c>
      <c r="L43" s="258">
        <f t="shared" si="6"/>
        <v>369</v>
      </c>
      <c r="M43" s="258">
        <f t="shared" si="6"/>
        <v>379</v>
      </c>
      <c r="N43" s="253">
        <f t="shared" si="6"/>
        <v>371</v>
      </c>
      <c r="P43" s="212">
        <f t="shared" si="7"/>
        <v>742</v>
      </c>
      <c r="Q43" s="212">
        <f t="shared" si="7"/>
        <v>750</v>
      </c>
    </row>
    <row r="44" spans="1:17" s="221" customFormat="1" ht="14.4" x14ac:dyDescent="0.3">
      <c r="A44" s="95" t="s">
        <v>101</v>
      </c>
      <c r="B44" s="125">
        <v>9164480.7000000011</v>
      </c>
      <c r="C44" s="125">
        <v>7750040.6799999978</v>
      </c>
      <c r="D44" s="125">
        <v>10203620.710000001</v>
      </c>
      <c r="E44" s="125">
        <v>10552452.369999997</v>
      </c>
      <c r="F44" s="89"/>
      <c r="G44" s="256">
        <v>16914521.379999999</v>
      </c>
      <c r="H44" s="256">
        <v>20756073.079999998</v>
      </c>
      <c r="I44" s="6"/>
      <c r="J44" s="251" t="str">
        <f>"Finance leases "</f>
        <v xml:space="preserve">Finance leases </v>
      </c>
      <c r="K44" s="218">
        <f t="shared" si="6"/>
        <v>9</v>
      </c>
      <c r="L44" s="259">
        <f t="shared" si="6"/>
        <v>8</v>
      </c>
      <c r="M44" s="259">
        <f t="shared" si="6"/>
        <v>10</v>
      </c>
      <c r="N44" s="260">
        <f t="shared" si="6"/>
        <v>11</v>
      </c>
      <c r="O44" s="242"/>
      <c r="P44" s="217">
        <f t="shared" si="7"/>
        <v>17</v>
      </c>
      <c r="Q44" s="217">
        <f t="shared" si="7"/>
        <v>21</v>
      </c>
    </row>
    <row r="45" spans="1:17" ht="14.4" x14ac:dyDescent="0.3">
      <c r="A45" s="95" t="s">
        <v>102</v>
      </c>
      <c r="B45" s="125">
        <v>5793658.7699999996</v>
      </c>
      <c r="C45" s="125">
        <v>6138468.4499999993</v>
      </c>
      <c r="D45" s="125">
        <v>5821860.9399999995</v>
      </c>
      <c r="E45" s="125">
        <v>7487907.3399999999</v>
      </c>
      <c r="F45" s="89"/>
      <c r="G45" s="256">
        <v>11932127.219999999</v>
      </c>
      <c r="H45" s="256">
        <v>13309768.279999999</v>
      </c>
      <c r="J45" s="251" t="s">
        <v>103</v>
      </c>
      <c r="K45" s="213">
        <f t="shared" si="6"/>
        <v>6</v>
      </c>
      <c r="L45" s="258">
        <f t="shared" si="6"/>
        <v>6</v>
      </c>
      <c r="M45" s="258">
        <f t="shared" si="6"/>
        <v>6</v>
      </c>
      <c r="N45" s="253">
        <f t="shared" si="6"/>
        <v>7</v>
      </c>
      <c r="P45" s="212">
        <f t="shared" si="7"/>
        <v>12</v>
      </c>
      <c r="Q45" s="212">
        <f t="shared" si="7"/>
        <v>13</v>
      </c>
    </row>
    <row r="46" spans="1:17" ht="14.4" x14ac:dyDescent="0.3">
      <c r="A46" s="95"/>
      <c r="B46" s="125"/>
      <c r="C46" s="125"/>
      <c r="D46" s="125"/>
      <c r="E46" s="125"/>
      <c r="F46" s="89"/>
      <c r="G46" s="256"/>
      <c r="H46" s="256"/>
      <c r="J46" s="262" t="s">
        <v>104</v>
      </c>
      <c r="K46" s="218">
        <f>+K42+K43+K44+K45-1</f>
        <v>391</v>
      </c>
      <c r="L46" s="258">
        <f>+L42+L43+L44+L45</f>
        <v>387</v>
      </c>
      <c r="M46" s="258">
        <f>+M42+M43+M44+M45-1</f>
        <v>398</v>
      </c>
      <c r="N46" s="253">
        <f>+N42+N43+N44+N45-1</f>
        <v>392</v>
      </c>
      <c r="P46" s="218">
        <f>+P42+P43+P44+P45</f>
        <v>777</v>
      </c>
      <c r="Q46" s="218">
        <f>+Q42+Q43+Q44+Q45</f>
        <v>792</v>
      </c>
    </row>
    <row r="47" spans="1:17" x14ac:dyDescent="0.25">
      <c r="K47" s="224"/>
      <c r="N47" s="253"/>
      <c r="P47" s="224"/>
      <c r="Q47" s="224"/>
    </row>
    <row r="48" spans="1:17" ht="14.4" x14ac:dyDescent="0.3">
      <c r="A48" s="95" t="s">
        <v>105</v>
      </c>
      <c r="B48" s="125">
        <v>12852185.640000001</v>
      </c>
      <c r="C48" s="125">
        <v>15008.909999998286</v>
      </c>
      <c r="D48" s="125">
        <v>0</v>
      </c>
      <c r="E48" s="125">
        <v>0.01</v>
      </c>
      <c r="F48" s="89"/>
      <c r="G48" s="256">
        <v>12867194.549999999</v>
      </c>
      <c r="H48" s="256">
        <v>0.01</v>
      </c>
      <c r="J48" s="251" t="str">
        <f>"Interest Rec'd Associated &amp; JV "</f>
        <v xml:space="preserve">Interest Rec'd Associated &amp; JV </v>
      </c>
      <c r="K48" s="213">
        <f>-ROUND(B48/10^6,0)+1</f>
        <v>-12</v>
      </c>
      <c r="L48" s="258">
        <f>-ROUND(C48/10^6,0)</f>
        <v>0</v>
      </c>
      <c r="M48" s="258">
        <f t="shared" ref="M48:N50" si="8">-ROUND(D48/10^6,0)+1</f>
        <v>1</v>
      </c>
      <c r="N48" s="253">
        <f t="shared" si="8"/>
        <v>1</v>
      </c>
      <c r="P48" s="212">
        <f t="shared" ref="P48:Q50" si="9">-ROUND(G48/10^6,0)</f>
        <v>-13</v>
      </c>
      <c r="Q48" s="212">
        <f t="shared" si="9"/>
        <v>0</v>
      </c>
    </row>
    <row r="49" spans="1:17" ht="14.4" x14ac:dyDescent="0.3">
      <c r="A49" s="95" t="s">
        <v>106</v>
      </c>
      <c r="B49" s="125">
        <v>9062574.9699999988</v>
      </c>
      <c r="C49" s="125">
        <v>7390074.7399999984</v>
      </c>
      <c r="D49" s="125">
        <v>9543041.1199999992</v>
      </c>
      <c r="E49" s="125">
        <v>6552549.290000001</v>
      </c>
      <c r="F49" s="89"/>
      <c r="G49" s="125">
        <v>16452649.709999997</v>
      </c>
      <c r="H49" s="125">
        <v>16095590.41</v>
      </c>
      <c r="J49" s="251" t="str">
        <f>" Interest Rec'd Finance Leases "</f>
        <v xml:space="preserve"> Interest Rec'd Finance Leases </v>
      </c>
      <c r="K49" s="213">
        <f>-ROUND(B49/10^6,0)+1</f>
        <v>-8</v>
      </c>
      <c r="L49" s="258">
        <f>-ROUND(C49/10^6,0)</f>
        <v>-7</v>
      </c>
      <c r="M49" s="258">
        <f t="shared" si="8"/>
        <v>-9</v>
      </c>
      <c r="N49" s="253">
        <f t="shared" si="8"/>
        <v>-6</v>
      </c>
      <c r="P49" s="212">
        <f t="shared" si="9"/>
        <v>-16</v>
      </c>
      <c r="Q49" s="212">
        <f t="shared" si="9"/>
        <v>-16</v>
      </c>
    </row>
    <row r="50" spans="1:17" ht="14.4" x14ac:dyDescent="0.3">
      <c r="A50" s="95" t="s">
        <v>107</v>
      </c>
      <c r="B50" s="125">
        <v>10545416.439999999</v>
      </c>
      <c r="C50" s="125">
        <v>8170920.9300000016</v>
      </c>
      <c r="D50" s="125">
        <v>8221919.3600000013</v>
      </c>
      <c r="E50" s="125">
        <v>8393760.4400000013</v>
      </c>
      <c r="F50" s="89"/>
      <c r="G50" s="125">
        <v>18716337.370000001</v>
      </c>
      <c r="H50" s="125">
        <v>16615679.800000003</v>
      </c>
      <c r="J50" s="251" t="str">
        <f>" Interest Rec'd Other Entities "</f>
        <v xml:space="preserve"> Interest Rec'd Other Entities </v>
      </c>
      <c r="K50" s="213">
        <f>-ROUND(B50/10^6,0)+1</f>
        <v>-10</v>
      </c>
      <c r="L50" s="258">
        <f>-ROUND(C50/10^6,0)</f>
        <v>-8</v>
      </c>
      <c r="M50" s="258">
        <f t="shared" si="8"/>
        <v>-7</v>
      </c>
      <c r="N50" s="253">
        <f t="shared" si="8"/>
        <v>-7</v>
      </c>
      <c r="P50" s="212">
        <f t="shared" si="9"/>
        <v>-19</v>
      </c>
      <c r="Q50" s="212">
        <f t="shared" si="9"/>
        <v>-17</v>
      </c>
    </row>
    <row r="51" spans="1:17" x14ac:dyDescent="0.25">
      <c r="J51" s="262" t="s">
        <v>109</v>
      </c>
      <c r="K51" s="218">
        <f>SUM(K48:K50)-2</f>
        <v>-32</v>
      </c>
      <c r="L51" s="202">
        <f>SUM(L48:L50)</f>
        <v>-15</v>
      </c>
      <c r="M51" s="202">
        <f>SUM(M48:M50)-2</f>
        <v>-17</v>
      </c>
      <c r="N51" s="253">
        <f>SUM(N48:N50)-2</f>
        <v>-14</v>
      </c>
      <c r="P51" s="218">
        <f>SUM(P48:P50)</f>
        <v>-48</v>
      </c>
      <c r="Q51" s="218">
        <f>SUM(Q48:Q50)</f>
        <v>-33</v>
      </c>
    </row>
    <row r="52" spans="1:17" x14ac:dyDescent="0.25">
      <c r="K52" s="224"/>
      <c r="N52" s="253"/>
      <c r="P52" s="224"/>
      <c r="Q52" s="224"/>
    </row>
    <row r="53" spans="1:17" x14ac:dyDescent="0.25">
      <c r="J53" s="262" t="str">
        <f>"Net borrowing costs "</f>
        <v xml:space="preserve">Net borrowing costs </v>
      </c>
      <c r="K53" s="218">
        <f>+K46+K51</f>
        <v>359</v>
      </c>
      <c r="L53" s="202">
        <f>+L46+L51-10</f>
        <v>362</v>
      </c>
      <c r="M53" s="202">
        <f>+M46+M51</f>
        <v>381</v>
      </c>
      <c r="N53" s="253">
        <f>+N46+N51</f>
        <v>378</v>
      </c>
      <c r="P53" s="218">
        <f>+P46+P51</f>
        <v>729</v>
      </c>
      <c r="Q53" s="218">
        <f>+Q46+Q51</f>
        <v>759</v>
      </c>
    </row>
    <row r="54" spans="1:17" x14ac:dyDescent="0.25">
      <c r="K54" s="224"/>
      <c r="N54" s="253"/>
      <c r="P54" s="224"/>
      <c r="Q54" s="224"/>
    </row>
  </sheetData>
  <pageMargins left="0.7" right="0.7" top="0.75" bottom="0.75" header="0.3" footer="0.3"/>
  <pageSetup paperSize="9" scale="28" orientation="portrait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topLeftCell="A13" zoomScale="86" zoomScaleNormal="86" workbookViewId="0">
      <selection activeCell="C31" sqref="C31"/>
    </sheetView>
  </sheetViews>
  <sheetFormatPr defaultColWidth="9.109375" defaultRowHeight="14.4" outlineLevelRow="1" outlineLevelCol="1" x14ac:dyDescent="0.3"/>
  <cols>
    <col min="1" max="1" width="35.77734375" customWidth="1" outlineLevel="1"/>
    <col min="2" max="6" width="15.6640625" style="89" customWidth="1" outlineLevel="1"/>
    <col min="7" max="7" width="6.109375" style="89" customWidth="1" outlineLevel="1"/>
    <col min="8" max="9" width="16.5546875" style="89" customWidth="1" outlineLevel="1"/>
    <col min="10" max="10" width="46" style="88" customWidth="1"/>
    <col min="11" max="14" width="10.33203125" style="6" customWidth="1"/>
    <col min="15" max="15" width="10.33203125" style="204" customWidth="1"/>
    <col min="16" max="17" width="10.33203125" style="6" customWidth="1"/>
    <col min="18" max="16384" width="9.109375" style="6"/>
  </cols>
  <sheetData>
    <row r="1" spans="1:17" ht="13.2" outlineLevel="1" x14ac:dyDescent="0.25">
      <c r="A1" s="6"/>
      <c r="B1" s="123" t="s">
        <v>1</v>
      </c>
      <c r="C1" s="123" t="s">
        <v>1</v>
      </c>
      <c r="D1" s="123"/>
      <c r="E1" s="123" t="s">
        <v>0</v>
      </c>
      <c r="F1" s="123" t="s">
        <v>0</v>
      </c>
      <c r="G1" s="123"/>
      <c r="H1" s="123" t="s">
        <v>1</v>
      </c>
      <c r="I1" s="123" t="s">
        <v>0</v>
      </c>
      <c r="K1" s="202"/>
      <c r="L1" s="202"/>
      <c r="M1" s="202"/>
      <c r="N1" s="202"/>
      <c r="O1" s="203"/>
      <c r="P1" s="202"/>
      <c r="Q1" s="202"/>
    </row>
    <row r="2" spans="1:17" ht="13.2" outlineLevel="1" x14ac:dyDescent="0.25">
      <c r="A2" s="6"/>
      <c r="B2" s="89" t="s">
        <v>2</v>
      </c>
      <c r="C2" s="89" t="s">
        <v>71</v>
      </c>
      <c r="E2" s="89" t="s">
        <v>2</v>
      </c>
      <c r="F2" s="89" t="s">
        <v>67</v>
      </c>
      <c r="H2" s="89" t="s">
        <v>71</v>
      </c>
      <c r="I2" s="89" t="s">
        <v>71</v>
      </c>
      <c r="K2" s="202"/>
      <c r="L2" s="202"/>
      <c r="M2" s="202"/>
      <c r="N2" s="202"/>
      <c r="O2" s="203"/>
      <c r="P2" s="202"/>
      <c r="Q2" s="202"/>
    </row>
    <row r="3" spans="1:17" ht="13.2" outlineLevel="1" x14ac:dyDescent="0.25">
      <c r="A3" s="6"/>
      <c r="B3" s="89" t="s">
        <v>3</v>
      </c>
      <c r="C3" s="89" t="s">
        <v>3</v>
      </c>
      <c r="E3" s="89" t="s">
        <v>3</v>
      </c>
      <c r="F3" s="89" t="s">
        <v>3</v>
      </c>
      <c r="H3" s="89" t="s">
        <v>3</v>
      </c>
      <c r="I3" s="89" t="s">
        <v>3</v>
      </c>
      <c r="K3" s="202"/>
      <c r="L3" s="202"/>
      <c r="M3" s="202"/>
      <c r="N3" s="202"/>
      <c r="O3" s="203"/>
      <c r="P3" s="202"/>
      <c r="Q3" s="202"/>
    </row>
    <row r="4" spans="1:17" ht="13.2" outlineLevel="1" x14ac:dyDescent="0.25">
      <c r="A4" s="6"/>
      <c r="B4" s="89" t="s">
        <v>4</v>
      </c>
      <c r="C4" s="89" t="s">
        <v>4</v>
      </c>
      <c r="E4" s="89" t="s">
        <v>4</v>
      </c>
      <c r="F4" s="89" t="s">
        <v>4</v>
      </c>
      <c r="H4" s="89" t="s">
        <v>4</v>
      </c>
      <c r="I4" s="89" t="s">
        <v>4</v>
      </c>
      <c r="K4" s="202"/>
      <c r="L4" s="202"/>
      <c r="M4" s="202"/>
      <c r="N4" s="202"/>
      <c r="O4" s="203"/>
      <c r="P4" s="202"/>
      <c r="Q4" s="202"/>
    </row>
    <row r="5" spans="1:17" ht="13.2" outlineLevel="1" x14ac:dyDescent="0.25">
      <c r="A5" s="6"/>
      <c r="B5" s="89" t="s">
        <v>5</v>
      </c>
      <c r="C5" s="89" t="s">
        <v>5</v>
      </c>
      <c r="E5" s="89" t="s">
        <v>5</v>
      </c>
      <c r="F5" s="89" t="s">
        <v>5</v>
      </c>
      <c r="H5" s="89" t="s">
        <v>5</v>
      </c>
      <c r="I5" s="243" t="s">
        <v>5</v>
      </c>
      <c r="K5" s="202"/>
      <c r="L5" s="202"/>
      <c r="M5" s="202"/>
      <c r="N5" s="202"/>
      <c r="O5" s="203"/>
      <c r="P5" s="202"/>
      <c r="Q5" s="202"/>
    </row>
    <row r="6" spans="1:17" ht="13.2" outlineLevel="1" x14ac:dyDescent="0.25">
      <c r="A6" s="6"/>
      <c r="B6" s="89" t="s">
        <v>6</v>
      </c>
      <c r="C6" s="89" t="s">
        <v>6</v>
      </c>
      <c r="E6" s="89" t="s">
        <v>6</v>
      </c>
      <c r="F6" s="89" t="s">
        <v>6</v>
      </c>
      <c r="H6" s="89" t="s">
        <v>6</v>
      </c>
      <c r="I6" s="89" t="s">
        <v>6</v>
      </c>
      <c r="K6" s="202"/>
      <c r="L6" s="202"/>
      <c r="M6" s="202"/>
      <c r="N6" s="202"/>
      <c r="O6" s="203"/>
      <c r="P6" s="202"/>
      <c r="Q6" s="202"/>
    </row>
    <row r="7" spans="1:17" ht="13.2" outlineLevel="1" x14ac:dyDescent="0.25">
      <c r="A7" s="6"/>
      <c r="B7" s="123" t="s">
        <v>7</v>
      </c>
      <c r="C7" s="123" t="s">
        <v>7</v>
      </c>
      <c r="D7" s="123"/>
      <c r="E7" s="123" t="s">
        <v>7</v>
      </c>
      <c r="F7" s="123" t="s">
        <v>7</v>
      </c>
      <c r="G7" s="123"/>
      <c r="H7" s="123" t="s">
        <v>7</v>
      </c>
      <c r="I7" s="123" t="s">
        <v>7</v>
      </c>
      <c r="K7" s="202"/>
      <c r="L7" s="202"/>
      <c r="M7" s="202"/>
      <c r="N7" s="202"/>
      <c r="O7" s="203"/>
      <c r="P7" s="202"/>
      <c r="Q7" s="202"/>
    </row>
    <row r="8" spans="1:17" ht="13.2" outlineLevel="1" x14ac:dyDescent="0.25">
      <c r="A8" s="6"/>
      <c r="B8" s="90" t="s">
        <v>9</v>
      </c>
      <c r="C8" s="90" t="s">
        <v>9</v>
      </c>
      <c r="D8" s="90"/>
      <c r="E8" s="90" t="s">
        <v>9</v>
      </c>
      <c r="F8" s="90" t="s">
        <v>9</v>
      </c>
      <c r="G8" s="90"/>
      <c r="H8" s="90" t="s">
        <v>9</v>
      </c>
      <c r="I8" s="90" t="s">
        <v>9</v>
      </c>
      <c r="K8" s="202"/>
      <c r="L8" s="202"/>
      <c r="M8" s="202"/>
      <c r="N8" s="202"/>
      <c r="O8" s="203"/>
      <c r="P8" s="202"/>
      <c r="Q8" s="202"/>
    </row>
    <row r="9" spans="1:17" ht="13.2" outlineLevel="1" x14ac:dyDescent="0.25">
      <c r="A9" s="6"/>
      <c r="B9" s="89" t="s">
        <v>26</v>
      </c>
      <c r="C9" s="89" t="s">
        <v>26</v>
      </c>
      <c r="E9" s="89" t="s">
        <v>26</v>
      </c>
      <c r="F9" s="89" t="s">
        <v>26</v>
      </c>
      <c r="H9" s="89" t="s">
        <v>26</v>
      </c>
      <c r="I9" s="89" t="s">
        <v>26</v>
      </c>
    </row>
    <row r="10" spans="1:17" ht="40.5" customHeight="1" x14ac:dyDescent="0.25">
      <c r="A10" s="6"/>
      <c r="K10" s="289" t="str">
        <f>"1H18 "</f>
        <v xml:space="preserve">1H18 </v>
      </c>
      <c r="L10" s="287" t="str">
        <f>"2H18 "</f>
        <v xml:space="preserve">2H18 </v>
      </c>
      <c r="M10" s="86" t="str">
        <f>"1H19 "</f>
        <v xml:space="preserve">1H19 </v>
      </c>
      <c r="N10" s="86" t="str">
        <f>"2H19 "</f>
        <v xml:space="preserve">2H19 </v>
      </c>
      <c r="O10" s="205"/>
      <c r="P10" s="86" t="str">
        <f>"FY18 "</f>
        <v xml:space="preserve">FY18 </v>
      </c>
      <c r="Q10" s="86" t="str">
        <f>"FY19 "</f>
        <v xml:space="preserve">FY19 </v>
      </c>
    </row>
    <row r="11" spans="1:17" ht="22.8" x14ac:dyDescent="0.4">
      <c r="A11" s="6"/>
      <c r="J11" s="206" t="str">
        <f>"  Results of operations ($M) "</f>
        <v xml:space="preserve">  Results of operations ($M) </v>
      </c>
      <c r="K11" s="210"/>
      <c r="L11" s="207"/>
      <c r="M11" s="207"/>
      <c r="N11" s="208"/>
      <c r="O11" s="209"/>
      <c r="P11" s="210"/>
      <c r="Q11" s="208"/>
    </row>
    <row r="12" spans="1:17" ht="13.2" x14ac:dyDescent="0.25">
      <c r="A12" s="90" t="s">
        <v>8</v>
      </c>
      <c r="B12" s="89">
        <v>12389058707.339998</v>
      </c>
      <c r="C12" s="89">
        <v>24951674523.010002</v>
      </c>
      <c r="E12" s="89">
        <v>12094931156.680002</v>
      </c>
      <c r="F12" s="89">
        <v>12197720484.51</v>
      </c>
      <c r="H12" s="89">
        <v>24951674523.010002</v>
      </c>
      <c r="I12" s="89">
        <v>24292651641.190002</v>
      </c>
      <c r="J12" s="211" t="str">
        <f>"Revenue from customer contracts"</f>
        <v>Revenue from customer contracts</v>
      </c>
      <c r="K12" s="216">
        <f t="shared" ref="K12:K27" si="0">ROUND(B12/10^6,0)</f>
        <v>12389</v>
      </c>
      <c r="L12" s="214">
        <f t="shared" ref="L12:L27" si="1">ROUND(C12/10^6,0)</f>
        <v>24952</v>
      </c>
      <c r="M12" s="214">
        <f t="shared" ref="M12:M27" si="2">ROUND(E12/10^6,0)</f>
        <v>12095</v>
      </c>
      <c r="N12" s="215">
        <f t="shared" ref="N12:N27" si="3">ROUND(F12/10^6,0)</f>
        <v>12198</v>
      </c>
      <c r="P12" s="216">
        <f t="shared" ref="P12:P27" si="4">ROUND(H12/10^6,0)</f>
        <v>24952</v>
      </c>
      <c r="Q12" s="215">
        <f t="shared" ref="Q12:Q27" si="5">ROUND(I12/10^6,0)</f>
        <v>24293</v>
      </c>
    </row>
    <row r="13" spans="1:17" ht="13.2" x14ac:dyDescent="0.25">
      <c r="A13" s="90" t="s">
        <v>10</v>
      </c>
      <c r="B13" s="89">
        <v>420265167.88</v>
      </c>
      <c r="C13" s="89">
        <v>895940581.40999997</v>
      </c>
      <c r="E13" s="89">
        <v>491162283.73999995</v>
      </c>
      <c r="F13" s="89">
        <v>475029462.60999995</v>
      </c>
      <c r="H13" s="89">
        <v>895940581.40999997</v>
      </c>
      <c r="I13" s="89">
        <v>966191746.3499999</v>
      </c>
      <c r="J13" s="211" t="str">
        <f>"Revenue from other sources "</f>
        <v xml:space="preserve">Revenue from other sources </v>
      </c>
      <c r="K13" s="216">
        <f t="shared" si="0"/>
        <v>420</v>
      </c>
      <c r="L13" s="214">
        <f t="shared" si="1"/>
        <v>896</v>
      </c>
      <c r="M13" s="214">
        <f t="shared" si="2"/>
        <v>491</v>
      </c>
      <c r="N13" s="215">
        <f t="shared" si="3"/>
        <v>475</v>
      </c>
      <c r="P13" s="216">
        <f t="shared" si="4"/>
        <v>896</v>
      </c>
      <c r="Q13" s="215">
        <f t="shared" si="5"/>
        <v>966</v>
      </c>
    </row>
    <row r="14" spans="1:17" ht="13.2" x14ac:dyDescent="0.25">
      <c r="A14" s="90" t="s">
        <v>11</v>
      </c>
      <c r="B14" s="89">
        <v>1581995196.7399998</v>
      </c>
      <c r="C14" s="89">
        <v>2992824193.6100001</v>
      </c>
      <c r="E14" s="89">
        <v>1211668713.4900002</v>
      </c>
      <c r="F14" s="89">
        <v>1327861816.98</v>
      </c>
      <c r="H14" s="89">
        <v>2992824193.6100001</v>
      </c>
      <c r="I14" s="89">
        <v>2539530530.4700003</v>
      </c>
      <c r="J14" s="211" t="str">
        <f>"Other income "</f>
        <v xml:space="preserve">Other income </v>
      </c>
      <c r="K14" s="216">
        <f t="shared" si="0"/>
        <v>1582</v>
      </c>
      <c r="L14" s="214">
        <f t="shared" si="1"/>
        <v>2993</v>
      </c>
      <c r="M14" s="214">
        <f t="shared" si="2"/>
        <v>1212</v>
      </c>
      <c r="N14" s="215">
        <f t="shared" si="3"/>
        <v>1328</v>
      </c>
      <c r="P14" s="216">
        <f t="shared" si="4"/>
        <v>2993</v>
      </c>
      <c r="Q14" s="215">
        <f t="shared" si="5"/>
        <v>2540</v>
      </c>
    </row>
    <row r="15" spans="1:17" s="221" customFormat="1" ht="13.2" x14ac:dyDescent="0.25">
      <c r="A15" s="90" t="s">
        <v>12</v>
      </c>
      <c r="B15" s="89">
        <v>14391319071.960001</v>
      </c>
      <c r="C15" s="89">
        <v>28840439298.029999</v>
      </c>
      <c r="D15" s="89"/>
      <c r="E15" s="89">
        <v>13797762153.910002</v>
      </c>
      <c r="F15" s="89">
        <v>14000611764.099997</v>
      </c>
      <c r="G15" s="89"/>
      <c r="H15" s="89">
        <v>28840439298.029999</v>
      </c>
      <c r="I15" s="89">
        <v>27798373918.009998</v>
      </c>
      <c r="J15" s="178" t="str">
        <f>"Total income (excl finance income) "</f>
        <v xml:space="preserve">Total income (excl finance income) </v>
      </c>
      <c r="K15" s="222">
        <f t="shared" si="0"/>
        <v>14391</v>
      </c>
      <c r="L15" s="219">
        <f t="shared" si="1"/>
        <v>28840</v>
      </c>
      <c r="M15" s="219">
        <f t="shared" si="2"/>
        <v>13798</v>
      </c>
      <c r="N15" s="220">
        <f t="shared" si="3"/>
        <v>14001</v>
      </c>
      <c r="P15" s="222">
        <f t="shared" si="4"/>
        <v>28840</v>
      </c>
      <c r="Q15" s="220">
        <f t="shared" si="5"/>
        <v>27798</v>
      </c>
    </row>
    <row r="16" spans="1:17" ht="13.2" x14ac:dyDescent="0.25">
      <c r="A16" s="90" t="s">
        <v>13</v>
      </c>
      <c r="B16" s="89">
        <v>2698709356.1800003</v>
      </c>
      <c r="C16" s="89">
        <v>5206460877.1599998</v>
      </c>
      <c r="E16" s="89">
        <v>2721988244.7299995</v>
      </c>
      <c r="F16" s="89">
        <v>2541871927.0300007</v>
      </c>
      <c r="H16" s="89">
        <v>5206460877.1599998</v>
      </c>
      <c r="I16" s="89">
        <v>5263860171.7600002</v>
      </c>
      <c r="J16" s="211" t="str">
        <f>"Labour "</f>
        <v xml:space="preserve">Labour </v>
      </c>
      <c r="K16" s="216">
        <f t="shared" si="0"/>
        <v>2699</v>
      </c>
      <c r="L16" s="214">
        <f t="shared" si="1"/>
        <v>5206</v>
      </c>
      <c r="M16" s="214">
        <f t="shared" si="2"/>
        <v>2722</v>
      </c>
      <c r="N16" s="215">
        <f t="shared" si="3"/>
        <v>2542</v>
      </c>
      <c r="P16" s="216">
        <f t="shared" si="4"/>
        <v>5206</v>
      </c>
      <c r="Q16" s="215">
        <f t="shared" si="5"/>
        <v>5264</v>
      </c>
    </row>
    <row r="17" spans="1:17" ht="13.2" x14ac:dyDescent="0.25">
      <c r="A17" s="90" t="s">
        <v>14</v>
      </c>
      <c r="B17" s="89">
        <v>3989940265.04</v>
      </c>
      <c r="C17" s="89">
        <v>8338326353.8599997</v>
      </c>
      <c r="E17" s="89">
        <v>4381997835.4499998</v>
      </c>
      <c r="F17" s="89">
        <v>4756455514.999999</v>
      </c>
      <c r="H17" s="89">
        <v>8338326353.8599997</v>
      </c>
      <c r="I17" s="89">
        <v>9138453350.4499989</v>
      </c>
      <c r="J17" s="211" t="str">
        <f>"Goods and services purchased "</f>
        <v xml:space="preserve">Goods and services purchased </v>
      </c>
      <c r="K17" s="216">
        <f t="shared" si="0"/>
        <v>3990</v>
      </c>
      <c r="L17" s="214">
        <f t="shared" si="1"/>
        <v>8338</v>
      </c>
      <c r="M17" s="214">
        <f t="shared" si="2"/>
        <v>4382</v>
      </c>
      <c r="N17" s="215">
        <f t="shared" si="3"/>
        <v>4756</v>
      </c>
      <c r="P17" s="216">
        <f t="shared" si="4"/>
        <v>8338</v>
      </c>
      <c r="Q17" s="215">
        <f t="shared" si="5"/>
        <v>9138</v>
      </c>
    </row>
    <row r="18" spans="1:17" ht="13.2" x14ac:dyDescent="0.25">
      <c r="A18" s="90" t="s">
        <v>15</v>
      </c>
      <c r="B18" s="89">
        <v>2575880447.4099998</v>
      </c>
      <c r="C18" s="89">
        <v>5077290210.5999994</v>
      </c>
      <c r="E18" s="89">
        <v>2437243421.2599998</v>
      </c>
      <c r="F18" s="89">
        <v>2969373294.2100005</v>
      </c>
      <c r="H18" s="89">
        <v>5077290210.5999994</v>
      </c>
      <c r="I18" s="89">
        <v>5406616715.4700003</v>
      </c>
      <c r="J18" s="211" t="str">
        <f>"Other expenses "</f>
        <v xml:space="preserve">Other expenses </v>
      </c>
      <c r="K18" s="216">
        <f t="shared" si="0"/>
        <v>2576</v>
      </c>
      <c r="L18" s="214">
        <f t="shared" si="1"/>
        <v>5077</v>
      </c>
      <c r="M18" s="214">
        <f t="shared" si="2"/>
        <v>2437</v>
      </c>
      <c r="N18" s="215">
        <f t="shared" si="3"/>
        <v>2969</v>
      </c>
      <c r="P18" s="216">
        <f t="shared" si="4"/>
        <v>5077</v>
      </c>
      <c r="Q18" s="215">
        <f t="shared" si="5"/>
        <v>5407</v>
      </c>
    </row>
    <row r="19" spans="1:17" s="221" customFormat="1" ht="13.2" x14ac:dyDescent="0.25">
      <c r="A19" s="90" t="s">
        <v>16</v>
      </c>
      <c r="B19" s="89">
        <v>9264530068.6300011</v>
      </c>
      <c r="C19" s="89">
        <v>18622077441.619999</v>
      </c>
      <c r="D19" s="89"/>
      <c r="E19" s="89">
        <v>9541229501.4400005</v>
      </c>
      <c r="F19" s="89">
        <v>10267700736.24</v>
      </c>
      <c r="G19" s="89"/>
      <c r="H19" s="89">
        <v>18622077441.619999</v>
      </c>
      <c r="I19" s="89">
        <v>19808930237.68</v>
      </c>
      <c r="J19" s="178" t="str">
        <f>"Operating expense (before interest) "</f>
        <v xml:space="preserve">Operating expense (before interest) </v>
      </c>
      <c r="K19" s="222">
        <f t="shared" si="0"/>
        <v>9265</v>
      </c>
      <c r="L19" s="219">
        <f t="shared" si="1"/>
        <v>18622</v>
      </c>
      <c r="M19" s="219">
        <f t="shared" si="2"/>
        <v>9541</v>
      </c>
      <c r="N19" s="220">
        <f t="shared" si="3"/>
        <v>10268</v>
      </c>
      <c r="P19" s="222">
        <f t="shared" si="4"/>
        <v>18622</v>
      </c>
      <c r="Q19" s="220">
        <f t="shared" si="5"/>
        <v>19809</v>
      </c>
    </row>
    <row r="20" spans="1:17" ht="26.4" x14ac:dyDescent="0.25">
      <c r="A20" s="90" t="s">
        <v>17</v>
      </c>
      <c r="B20" s="89">
        <v>-30605821.579999998</v>
      </c>
      <c r="C20" s="89">
        <v>-21528565.379999999</v>
      </c>
      <c r="E20" s="89">
        <v>1446508.8199999994</v>
      </c>
      <c r="F20" s="89">
        <v>27008648.179999992</v>
      </c>
      <c r="H20" s="89">
        <v>-21528565.379999999</v>
      </c>
      <c r="I20" s="89">
        <v>28455156.999999993</v>
      </c>
      <c r="J20" s="223" t="str">
        <f>"Share of net(gain)/loss from jointly controlled and associated entities "</f>
        <v xml:space="preserve">Share of net(gain)/loss from jointly controlled and associated entities </v>
      </c>
      <c r="K20" s="216">
        <f t="shared" si="0"/>
        <v>-31</v>
      </c>
      <c r="L20" s="214">
        <f t="shared" si="1"/>
        <v>-22</v>
      </c>
      <c r="M20" s="214">
        <f t="shared" si="2"/>
        <v>1</v>
      </c>
      <c r="N20" s="215">
        <f t="shared" si="3"/>
        <v>27</v>
      </c>
      <c r="P20" s="216">
        <f t="shared" si="4"/>
        <v>-22</v>
      </c>
      <c r="Q20" s="215">
        <f t="shared" si="5"/>
        <v>28</v>
      </c>
    </row>
    <row r="21" spans="1:17" s="221" customFormat="1" ht="13.2" x14ac:dyDescent="0.25">
      <c r="A21" s="90" t="s">
        <v>19</v>
      </c>
      <c r="B21" s="89">
        <v>5096183181.750001</v>
      </c>
      <c r="C21" s="89">
        <v>10196833291.029999</v>
      </c>
      <c r="D21" s="89"/>
      <c r="E21" s="89">
        <v>4257979161.2900028</v>
      </c>
      <c r="F21" s="89">
        <v>3759919676.0399952</v>
      </c>
      <c r="G21" s="89"/>
      <c r="H21" s="89">
        <v>10196833291.029999</v>
      </c>
      <c r="I21" s="89">
        <v>8017898837.329998</v>
      </c>
      <c r="J21" s="178" t="str">
        <f>"EBITDA "</f>
        <v xml:space="preserve">EBITDA </v>
      </c>
      <c r="K21" s="222">
        <f t="shared" si="0"/>
        <v>5096</v>
      </c>
      <c r="L21" s="219">
        <f t="shared" si="1"/>
        <v>10197</v>
      </c>
      <c r="M21" s="219">
        <f t="shared" si="2"/>
        <v>4258</v>
      </c>
      <c r="N21" s="220">
        <f t="shared" si="3"/>
        <v>3760</v>
      </c>
      <c r="P21" s="222">
        <f t="shared" si="4"/>
        <v>10197</v>
      </c>
      <c r="Q21" s="220">
        <f t="shared" si="5"/>
        <v>8018</v>
      </c>
    </row>
    <row r="22" spans="1:17" ht="13.2" x14ac:dyDescent="0.25">
      <c r="A22" s="90" t="s">
        <v>20</v>
      </c>
      <c r="B22" s="89">
        <v>2218867460.4200001</v>
      </c>
      <c r="C22" s="89">
        <v>4470071844.7799997</v>
      </c>
      <c r="E22" s="89">
        <v>2141324501.26</v>
      </c>
      <c r="F22" s="89">
        <v>2140208231.01</v>
      </c>
      <c r="H22" s="89">
        <v>4470071844.7799997</v>
      </c>
      <c r="I22" s="89">
        <v>4281532732.27</v>
      </c>
      <c r="J22" s="211" t="str">
        <f>"Depreciation and amortisation "</f>
        <v xml:space="preserve">Depreciation and amortisation </v>
      </c>
      <c r="K22" s="216">
        <f t="shared" si="0"/>
        <v>2219</v>
      </c>
      <c r="L22" s="214">
        <f t="shared" si="1"/>
        <v>4470</v>
      </c>
      <c r="M22" s="214">
        <f t="shared" si="2"/>
        <v>2141</v>
      </c>
      <c r="N22" s="215">
        <f t="shared" si="3"/>
        <v>2140</v>
      </c>
      <c r="P22" s="216">
        <f t="shared" si="4"/>
        <v>4470</v>
      </c>
      <c r="Q22" s="215">
        <f t="shared" si="5"/>
        <v>4282</v>
      </c>
    </row>
    <row r="23" spans="1:17" s="221" customFormat="1" ht="13.2" x14ac:dyDescent="0.25">
      <c r="A23" s="90" t="s">
        <v>21</v>
      </c>
      <c r="B23" s="89">
        <v>2877315721.3300004</v>
      </c>
      <c r="C23" s="89">
        <v>5726761446.25</v>
      </c>
      <c r="D23" s="89"/>
      <c r="E23" s="89">
        <v>2116654660.0300026</v>
      </c>
      <c r="F23" s="89">
        <v>1619711445.029995</v>
      </c>
      <c r="G23" s="89"/>
      <c r="H23" s="89">
        <v>5726761446.25</v>
      </c>
      <c r="I23" s="89">
        <v>3736366105.0599976</v>
      </c>
      <c r="J23" s="178" t="str">
        <f>"EBIT "</f>
        <v xml:space="preserve">EBIT </v>
      </c>
      <c r="K23" s="222">
        <f t="shared" si="0"/>
        <v>2877</v>
      </c>
      <c r="L23" s="219">
        <f t="shared" si="1"/>
        <v>5727</v>
      </c>
      <c r="M23" s="219">
        <f t="shared" si="2"/>
        <v>2117</v>
      </c>
      <c r="N23" s="220">
        <f t="shared" si="3"/>
        <v>1620</v>
      </c>
      <c r="P23" s="222">
        <f t="shared" si="4"/>
        <v>5727</v>
      </c>
      <c r="Q23" s="220">
        <f t="shared" si="5"/>
        <v>3736</v>
      </c>
    </row>
    <row r="24" spans="1:17" ht="13.2" x14ac:dyDescent="0.25">
      <c r="A24" s="90" t="s">
        <v>22</v>
      </c>
      <c r="B24" s="89">
        <v>295733828.57000005</v>
      </c>
      <c r="C24" s="89">
        <v>587694644.02999985</v>
      </c>
      <c r="E24" s="89">
        <v>319692222.54999995</v>
      </c>
      <c r="F24" s="89">
        <v>309914931.55000007</v>
      </c>
      <c r="H24" s="89">
        <v>587694644.02999985</v>
      </c>
      <c r="I24" s="89">
        <v>629607154.10000002</v>
      </c>
      <c r="J24" s="211" t="str">
        <f>"Net finance costs "</f>
        <v xml:space="preserve">Net finance costs </v>
      </c>
      <c r="K24" s="216">
        <f t="shared" si="0"/>
        <v>296</v>
      </c>
      <c r="L24" s="214">
        <f t="shared" si="1"/>
        <v>588</v>
      </c>
      <c r="M24" s="214">
        <f t="shared" si="2"/>
        <v>320</v>
      </c>
      <c r="N24" s="215">
        <f t="shared" si="3"/>
        <v>310</v>
      </c>
      <c r="P24" s="216">
        <f t="shared" si="4"/>
        <v>588</v>
      </c>
      <c r="Q24" s="215">
        <f t="shared" si="5"/>
        <v>630</v>
      </c>
    </row>
    <row r="25" spans="1:17" s="221" customFormat="1" ht="13.2" x14ac:dyDescent="0.25">
      <c r="A25" s="90" t="s">
        <v>23</v>
      </c>
      <c r="B25" s="89">
        <v>2581581892.7799673</v>
      </c>
      <c r="C25" s="89">
        <v>5139066802.2499743</v>
      </c>
      <c r="D25" s="89"/>
      <c r="E25" s="89">
        <v>1796962437.4899907</v>
      </c>
      <c r="F25" s="89">
        <v>1309796513.4699836</v>
      </c>
      <c r="G25" s="89"/>
      <c r="H25" s="89">
        <v>5139066802.2499743</v>
      </c>
      <c r="I25" s="89">
        <v>3106758950.9599743</v>
      </c>
      <c r="J25" s="178" t="str">
        <f>"Profit before income tax expense "</f>
        <v xml:space="preserve">Profit before income tax expense </v>
      </c>
      <c r="K25" s="222">
        <f t="shared" si="0"/>
        <v>2582</v>
      </c>
      <c r="L25" s="219">
        <f t="shared" si="1"/>
        <v>5139</v>
      </c>
      <c r="M25" s="219">
        <f t="shared" si="2"/>
        <v>1797</v>
      </c>
      <c r="N25" s="220">
        <f t="shared" si="3"/>
        <v>1310</v>
      </c>
      <c r="P25" s="222">
        <f t="shared" si="4"/>
        <v>5139</v>
      </c>
      <c r="Q25" s="220">
        <f t="shared" si="5"/>
        <v>3107</v>
      </c>
    </row>
    <row r="26" spans="1:17" ht="13.2" x14ac:dyDescent="0.25">
      <c r="A26" s="90" t="s">
        <v>24</v>
      </c>
      <c r="B26" s="89">
        <v>889054336.3599999</v>
      </c>
      <c r="C26" s="89">
        <v>1581782192.6500001</v>
      </c>
      <c r="E26" s="89">
        <v>569170298.78999996</v>
      </c>
      <c r="F26" s="89">
        <v>363582561.71000004</v>
      </c>
      <c r="H26" s="89">
        <v>1581782192.6500001</v>
      </c>
      <c r="I26" s="89">
        <v>932752860.5</v>
      </c>
      <c r="J26" s="211" t="str">
        <f>"Income tax expense "</f>
        <v xml:space="preserve">Income tax expense </v>
      </c>
      <c r="K26" s="216">
        <f t="shared" si="0"/>
        <v>889</v>
      </c>
      <c r="L26" s="214">
        <f t="shared" si="1"/>
        <v>1582</v>
      </c>
      <c r="M26" s="214">
        <f t="shared" si="2"/>
        <v>569</v>
      </c>
      <c r="N26" s="215">
        <f t="shared" si="3"/>
        <v>364</v>
      </c>
      <c r="P26" s="216">
        <f t="shared" si="4"/>
        <v>1582</v>
      </c>
      <c r="Q26" s="215">
        <f t="shared" si="5"/>
        <v>933</v>
      </c>
    </row>
    <row r="27" spans="1:17" s="221" customFormat="1" ht="13.2" x14ac:dyDescent="0.25">
      <c r="A27" s="90" t="s">
        <v>25</v>
      </c>
      <c r="B27" s="89">
        <v>1692527556.4199679</v>
      </c>
      <c r="C27" s="89">
        <v>3557284609.5999742</v>
      </c>
      <c r="D27" s="89"/>
      <c r="E27" s="89">
        <v>1227792138.6999912</v>
      </c>
      <c r="F27" s="89">
        <v>946213951.75998402</v>
      </c>
      <c r="G27" s="89"/>
      <c r="H27" s="89">
        <v>3557284609.5999742</v>
      </c>
      <c r="I27" s="89">
        <v>2174006090.4599752</v>
      </c>
      <c r="J27" s="178" t="str">
        <f>"Profit for the period continuing operations "</f>
        <v xml:space="preserve">Profit for the period continuing operations </v>
      </c>
      <c r="K27" s="222">
        <f t="shared" si="0"/>
        <v>1693</v>
      </c>
      <c r="L27" s="219">
        <f t="shared" si="1"/>
        <v>3557</v>
      </c>
      <c r="M27" s="219">
        <f t="shared" si="2"/>
        <v>1228</v>
      </c>
      <c r="N27" s="220">
        <f t="shared" si="3"/>
        <v>946</v>
      </c>
      <c r="P27" s="222">
        <f t="shared" si="4"/>
        <v>3557</v>
      </c>
      <c r="Q27" s="220">
        <f t="shared" si="5"/>
        <v>2174</v>
      </c>
    </row>
    <row r="28" spans="1:17" ht="13.2" x14ac:dyDescent="0.25">
      <c r="A28" s="6"/>
      <c r="J28" s="163"/>
      <c r="K28" s="216"/>
      <c r="L28" s="214"/>
      <c r="M28" s="214"/>
      <c r="N28" s="215"/>
      <c r="P28" s="216"/>
      <c r="Q28" s="215"/>
    </row>
    <row r="29" spans="1:17" ht="22.8" x14ac:dyDescent="0.4">
      <c r="A29" s="124" t="s">
        <v>79</v>
      </c>
      <c r="B29" s="89">
        <v>7552.25</v>
      </c>
      <c r="C29" s="89">
        <v>11327.28</v>
      </c>
      <c r="E29" s="89">
        <v>3896.8</v>
      </c>
      <c r="F29" s="89">
        <v>3896.8000000000056</v>
      </c>
      <c r="H29" s="89">
        <v>11327.28</v>
      </c>
      <c r="I29" s="89">
        <v>7793.6000000000058</v>
      </c>
      <c r="J29" s="206" t="s">
        <v>80</v>
      </c>
      <c r="K29" s="216">
        <f>ROUND(B29/10^6,0)</f>
        <v>0</v>
      </c>
      <c r="L29" s="214">
        <f>ROUND(C29/10^6,0)</f>
        <v>0</v>
      </c>
      <c r="M29" s="214">
        <f>ROUND(E29/10^6,0)</f>
        <v>0</v>
      </c>
      <c r="N29" s="215">
        <f>ROUND(F29/10^6,0)</f>
        <v>0</v>
      </c>
      <c r="P29" s="216">
        <f>ROUND(H29/10^6,0)</f>
        <v>0</v>
      </c>
      <c r="Q29" s="215">
        <f>ROUND(I29/10^6,0)</f>
        <v>0</v>
      </c>
    </row>
    <row r="30" spans="1:17" ht="13.2" x14ac:dyDescent="0.25">
      <c r="A30" s="6"/>
      <c r="J30" s="161"/>
      <c r="K30" s="227"/>
      <c r="L30" s="225"/>
      <c r="M30" s="225"/>
      <c r="N30" s="226"/>
      <c r="P30" s="227"/>
      <c r="Q30" s="226"/>
    </row>
    <row r="31" spans="1:17" ht="22.8" x14ac:dyDescent="0.4">
      <c r="A31" t="s">
        <v>81</v>
      </c>
      <c r="B31" s="89">
        <v>2299258303.6900001</v>
      </c>
      <c r="C31" s="89">
        <v>4651318125.5199995</v>
      </c>
      <c r="D31" s="89">
        <f>C31-B31</f>
        <v>2352059821.8299994</v>
      </c>
      <c r="E31" s="89">
        <v>2330736036.0500002</v>
      </c>
      <c r="F31" s="89">
        <v>870683049.50000048</v>
      </c>
      <c r="H31" s="89">
        <v>4651318125.5199995</v>
      </c>
      <c r="I31" s="89">
        <v>3201419085.5500007</v>
      </c>
      <c r="J31" s="206" t="str">
        <f>"  Capex       "</f>
        <v xml:space="preserve">  Capex       </v>
      </c>
      <c r="K31" s="216">
        <f>B31/1000000</f>
        <v>2299.25830369</v>
      </c>
      <c r="L31" s="214">
        <f>C31/1000000</f>
        <v>4651.3181255199997</v>
      </c>
      <c r="M31" s="214">
        <f>E31/1000000</f>
        <v>2330.7360360500002</v>
      </c>
      <c r="N31" s="215">
        <f>F31/1000000</f>
        <v>870.68304950000049</v>
      </c>
      <c r="P31" s="216">
        <f>H31/1000000</f>
        <v>4651.3181255199997</v>
      </c>
      <c r="Q31" s="215">
        <f>I31/1000000</f>
        <v>3201.4190855500005</v>
      </c>
    </row>
    <row r="32" spans="1:17" ht="22.8" x14ac:dyDescent="0.4">
      <c r="B32" s="293"/>
      <c r="C32" s="293"/>
      <c r="D32" s="293"/>
      <c r="E32" s="293"/>
      <c r="F32" s="293"/>
      <c r="G32" s="293"/>
      <c r="H32" s="293"/>
      <c r="I32" s="293"/>
      <c r="J32" s="206"/>
      <c r="K32" s="235"/>
      <c r="L32" s="235"/>
      <c r="M32" s="246"/>
      <c r="N32" s="215"/>
      <c r="P32" s="235"/>
      <c r="Q32" s="215"/>
    </row>
    <row r="33" spans="1:17" x14ac:dyDescent="0.3">
      <c r="B33" s="294"/>
      <c r="C33" s="294"/>
      <c r="D33" s="294"/>
      <c r="E33" s="294"/>
      <c r="F33" s="294"/>
      <c r="G33" s="294"/>
      <c r="H33" s="294"/>
      <c r="I33" s="294"/>
      <c r="K33" s="216"/>
      <c r="L33" s="214"/>
      <c r="M33" s="214"/>
      <c r="N33" s="215"/>
      <c r="P33" s="216"/>
      <c r="Q33" s="215"/>
    </row>
    <row r="34" spans="1:17" ht="22.8" x14ac:dyDescent="0.4">
      <c r="A34" s="6"/>
      <c r="J34" s="206" t="str">
        <f>"  Employee data "</f>
        <v xml:space="preserve">  Employee data </v>
      </c>
      <c r="K34" s="216"/>
      <c r="L34" s="214"/>
      <c r="M34" s="214"/>
      <c r="N34" s="226"/>
      <c r="P34" s="227"/>
      <c r="Q34" s="226"/>
    </row>
    <row r="35" spans="1:17" ht="13.2" x14ac:dyDescent="0.25">
      <c r="A35" s="90" t="s">
        <v>82</v>
      </c>
      <c r="B35" s="201">
        <v>34114.810414181818</v>
      </c>
      <c r="C35" s="201">
        <v>34623.755280363635</v>
      </c>
      <c r="D35" s="201"/>
      <c r="E35" s="201">
        <v>31418.592187272727</v>
      </c>
      <c r="F35" s="201">
        <v>29768.811688727274</v>
      </c>
      <c r="G35" s="201"/>
      <c r="H35" s="201">
        <v>34623.755280363635</v>
      </c>
      <c r="I35" s="201">
        <v>29768.811688727274</v>
      </c>
      <c r="J35" s="171" t="str">
        <f>"Total workforce "</f>
        <v xml:space="preserve">Total workforce </v>
      </c>
      <c r="K35" s="216">
        <f>B35</f>
        <v>34114.810414181818</v>
      </c>
      <c r="L35" s="228">
        <f>C35</f>
        <v>34623.755280363635</v>
      </c>
      <c r="M35" s="228">
        <f>E35</f>
        <v>31418.592187272727</v>
      </c>
      <c r="N35" s="229">
        <f>F35</f>
        <v>29768.811688727274</v>
      </c>
      <c r="P35" s="230">
        <f>H35</f>
        <v>34623.755280363635</v>
      </c>
      <c r="Q35" s="229">
        <f>I35</f>
        <v>29768.811688727274</v>
      </c>
    </row>
    <row r="36" spans="1:17" ht="13.2" x14ac:dyDescent="0.25">
      <c r="A36" s="6"/>
      <c r="K36" s="216"/>
      <c r="L36" s="225"/>
      <c r="M36" s="225"/>
      <c r="N36" s="226"/>
      <c r="P36" s="227"/>
      <c r="Q36" s="226"/>
    </row>
    <row r="37" spans="1:17" x14ac:dyDescent="0.3">
      <c r="A37" s="44" t="s">
        <v>83</v>
      </c>
      <c r="B37" s="89">
        <v>2</v>
      </c>
      <c r="C37" s="89">
        <v>4</v>
      </c>
      <c r="E37" s="89">
        <v>0</v>
      </c>
      <c r="F37" s="89">
        <v>0</v>
      </c>
      <c r="H37" s="89">
        <v>4</v>
      </c>
      <c r="I37" s="89">
        <v>0</v>
      </c>
      <c r="J37" s="88" t="str">
        <f>"  Offshore CE Casual FTE"</f>
        <v xml:space="preserve">  Offshore CE Casual FTE</v>
      </c>
      <c r="K37" s="216">
        <f t="shared" ref="K37:L39" si="6">B37</f>
        <v>2</v>
      </c>
      <c r="L37" s="228">
        <f t="shared" si="6"/>
        <v>4</v>
      </c>
      <c r="M37" s="228">
        <f t="shared" ref="M37:N39" si="7">E37</f>
        <v>0</v>
      </c>
      <c r="N37" s="229">
        <f t="shared" si="7"/>
        <v>0</v>
      </c>
      <c r="P37" s="230">
        <f t="shared" ref="P37:Q39" si="8">H37</f>
        <v>4</v>
      </c>
      <c r="Q37" s="229">
        <f t="shared" si="8"/>
        <v>0</v>
      </c>
    </row>
    <row r="38" spans="1:17" x14ac:dyDescent="0.3">
      <c r="A38" s="44" t="s">
        <v>84</v>
      </c>
      <c r="B38" s="89">
        <v>10.46</v>
      </c>
      <c r="C38" s="89">
        <v>8.76</v>
      </c>
      <c r="E38" s="89">
        <v>6.7</v>
      </c>
      <c r="F38" s="89">
        <v>10.4</v>
      </c>
      <c r="H38" s="89">
        <v>8.76</v>
      </c>
      <c r="I38" s="89">
        <v>10.4</v>
      </c>
      <c r="J38" s="88" t="str">
        <f>"Offshore CE Part Time FTE "</f>
        <v xml:space="preserve">Offshore CE Part Time FTE </v>
      </c>
      <c r="K38" s="216">
        <f t="shared" si="6"/>
        <v>10.46</v>
      </c>
      <c r="L38" s="228">
        <f t="shared" si="6"/>
        <v>8.76</v>
      </c>
      <c r="M38" s="228">
        <f t="shared" si="7"/>
        <v>6.7</v>
      </c>
      <c r="N38" s="229">
        <f t="shared" si="7"/>
        <v>10.4</v>
      </c>
      <c r="P38" s="230">
        <f t="shared" si="8"/>
        <v>8.76</v>
      </c>
      <c r="Q38" s="229">
        <f t="shared" si="8"/>
        <v>10.4</v>
      </c>
    </row>
    <row r="39" spans="1:17" x14ac:dyDescent="0.3">
      <c r="A39" s="44" t="s">
        <v>85</v>
      </c>
      <c r="B39" s="89">
        <v>4173</v>
      </c>
      <c r="C39" s="89">
        <v>3846</v>
      </c>
      <c r="E39" s="89">
        <v>3350.8</v>
      </c>
      <c r="F39" s="89">
        <v>3318</v>
      </c>
      <c r="H39" s="89">
        <v>3846</v>
      </c>
      <c r="I39" s="89">
        <v>3318</v>
      </c>
      <c r="J39" s="88" t="str">
        <f>" Offshore CE Full Time Staff Headcount "</f>
        <v xml:space="preserve"> Offshore CE Full Time Staff Headcount </v>
      </c>
      <c r="K39" s="216">
        <f t="shared" si="6"/>
        <v>4173</v>
      </c>
      <c r="L39" s="228">
        <f t="shared" si="6"/>
        <v>3846</v>
      </c>
      <c r="M39" s="228">
        <f t="shared" si="7"/>
        <v>3350.8</v>
      </c>
      <c r="N39" s="229">
        <f t="shared" si="7"/>
        <v>3318</v>
      </c>
      <c r="P39" s="230">
        <f t="shared" si="8"/>
        <v>3846</v>
      </c>
      <c r="Q39" s="229">
        <f t="shared" si="8"/>
        <v>3318</v>
      </c>
    </row>
    <row r="40" spans="1:17" s="221" customFormat="1" x14ac:dyDescent="0.3">
      <c r="A40" s="273"/>
      <c r="B40" s="241"/>
      <c r="C40" s="241"/>
      <c r="D40" s="241"/>
      <c r="E40" s="241"/>
      <c r="F40" s="241"/>
      <c r="G40" s="241"/>
      <c r="H40" s="241"/>
      <c r="I40" s="241"/>
      <c r="J40" s="171" t="s">
        <v>114</v>
      </c>
      <c r="K40" s="216">
        <f>SUM(K37:K39)</f>
        <v>4185.46</v>
      </c>
      <c r="L40" s="288">
        <f>SUM(L37:L39)</f>
        <v>3858.76</v>
      </c>
      <c r="M40" s="274">
        <f>SUM(M37:M39)</f>
        <v>3357.5</v>
      </c>
      <c r="N40" s="229">
        <f>SUM(N37:N39)</f>
        <v>3328.4</v>
      </c>
      <c r="O40" s="242"/>
      <c r="P40" s="275"/>
      <c r="Q40" s="229"/>
    </row>
    <row r="41" spans="1:17" x14ac:dyDescent="0.3">
      <c r="K41" s="216"/>
      <c r="L41" s="225"/>
      <c r="M41" s="225"/>
      <c r="N41" s="229"/>
      <c r="P41" s="230"/>
      <c r="Q41" s="229"/>
    </row>
    <row r="42" spans="1:17" x14ac:dyDescent="0.3">
      <c r="A42" s="44" t="s">
        <v>30</v>
      </c>
      <c r="B42" s="89">
        <v>102113657.81</v>
      </c>
      <c r="C42" s="89">
        <v>163303936.25</v>
      </c>
      <c r="E42" s="89">
        <v>271412602.48999989</v>
      </c>
      <c r="F42" s="89">
        <v>370885303.52999997</v>
      </c>
      <c r="H42" s="89">
        <v>163303936.25</v>
      </c>
      <c r="I42" s="89">
        <v>642297906.01999986</v>
      </c>
      <c r="J42" s="88" t="str">
        <f>" Redundancy $"</f>
        <v xml:space="preserve"> Redundancy $</v>
      </c>
      <c r="K42" s="233">
        <f>ROUND(B42/10^6,0)</f>
        <v>102</v>
      </c>
      <c r="L42" s="231">
        <f>ROUND(C42/10^6,0)</f>
        <v>163</v>
      </c>
      <c r="M42" s="231">
        <f>ROUND(E42/10^6,0)</f>
        <v>271</v>
      </c>
      <c r="N42" s="232">
        <f>ROUND(F42/10^6,0)</f>
        <v>371</v>
      </c>
      <c r="P42" s="233">
        <f>ROUND(H42/10^6,0)</f>
        <v>163</v>
      </c>
      <c r="Q42" s="232">
        <f>ROUND(I42/10^6,0)</f>
        <v>642</v>
      </c>
    </row>
    <row r="43" spans="1:17" x14ac:dyDescent="0.3">
      <c r="K43" s="290"/>
      <c r="L43" s="246"/>
      <c r="M43" s="246"/>
      <c r="N43" s="210"/>
      <c r="P43" s="292"/>
      <c r="Q43" s="292"/>
    </row>
    <row r="44" spans="1:17" x14ac:dyDescent="0.3">
      <c r="J44" s="88" t="s">
        <v>111</v>
      </c>
      <c r="K44" s="216">
        <f>K35-K40</f>
        <v>29929.350414181819</v>
      </c>
      <c r="L44" s="228">
        <f>L35-L40</f>
        <v>30764.995280363633</v>
      </c>
      <c r="M44" s="228">
        <f>M35-M40</f>
        <v>28061.092187272727</v>
      </c>
      <c r="N44" s="230">
        <f>N35-N40</f>
        <v>26440.411688727272</v>
      </c>
      <c r="P44" s="230">
        <f>P35-P45</f>
        <v>30764.995280363633</v>
      </c>
      <c r="Q44" s="230">
        <f>Q35-Q45</f>
        <v>26440.411688727272</v>
      </c>
    </row>
    <row r="45" spans="1:17" x14ac:dyDescent="0.3">
      <c r="J45" s="88" t="s">
        <v>112</v>
      </c>
      <c r="K45" s="216">
        <f>K40</f>
        <v>4185.46</v>
      </c>
      <c r="L45" s="228">
        <f>L40</f>
        <v>3858.76</v>
      </c>
      <c r="M45" s="228">
        <f>M40</f>
        <v>3357.5</v>
      </c>
      <c r="N45" s="230">
        <f>N40</f>
        <v>3328.4</v>
      </c>
      <c r="P45" s="230">
        <f>SUM(P37:P39)</f>
        <v>3858.76</v>
      </c>
      <c r="Q45" s="230">
        <f>SUM(Q37:Q39)</f>
        <v>3328.4</v>
      </c>
    </row>
    <row r="46" spans="1:17" x14ac:dyDescent="0.3">
      <c r="K46" s="216"/>
      <c r="L46" s="246"/>
      <c r="M46" s="246"/>
      <c r="N46" s="235"/>
      <c r="P46" s="235"/>
      <c r="Q46" s="235"/>
    </row>
    <row r="47" spans="1:17" x14ac:dyDescent="0.3">
      <c r="K47" s="216"/>
      <c r="L47" s="246"/>
      <c r="M47" s="246"/>
      <c r="N47" s="235"/>
      <c r="P47" s="235"/>
      <c r="Q47" s="235"/>
    </row>
    <row r="48" spans="1:17" x14ac:dyDescent="0.3">
      <c r="K48" s="216"/>
      <c r="L48" s="225"/>
      <c r="M48" s="225"/>
      <c r="N48" s="227"/>
      <c r="P48" s="227"/>
      <c r="Q48" s="227"/>
    </row>
    <row r="49" spans="1:22" ht="21" x14ac:dyDescent="0.4">
      <c r="J49" s="85" t="s">
        <v>86</v>
      </c>
      <c r="K49" s="216"/>
      <c r="L49" s="225"/>
      <c r="M49" s="225"/>
      <c r="N49" s="227"/>
      <c r="P49" s="227"/>
      <c r="Q49" s="227"/>
      <c r="S49" s="296" t="s">
        <v>134</v>
      </c>
      <c r="T49" s="286"/>
      <c r="U49" s="286"/>
    </row>
    <row r="50" spans="1:22" ht="27" x14ac:dyDescent="0.3">
      <c r="J50" s="234" t="s">
        <v>87</v>
      </c>
      <c r="K50" s="216">
        <f>K21/'Fnce Costs'!K53</f>
        <v>14.194986072423399</v>
      </c>
      <c r="L50" s="267">
        <f>L21/'Fnce Costs'!L53</f>
        <v>28.168508287292816</v>
      </c>
      <c r="M50" s="267">
        <f>M21/'Fnce Costs'!M53</f>
        <v>11.175853018372704</v>
      </c>
      <c r="N50" s="291">
        <f>N21/'Fnce Costs'!N53</f>
        <v>9.9470899470899479</v>
      </c>
      <c r="P50" s="291">
        <f>P21/'Fnce Costs'!P53</f>
        <v>13.987654320987655</v>
      </c>
      <c r="Q50" s="291">
        <f>Q21/'Fnce Costs'!Q53</f>
        <v>10.563899868247693</v>
      </c>
      <c r="S50" s="216" t="e">
        <f>K21/#REF!</f>
        <v>#REF!</v>
      </c>
      <c r="T50" s="295" t="e">
        <f>L21/#REF!</f>
        <v>#REF!</v>
      </c>
      <c r="U50" s="295" t="e">
        <f>M21/#REF!</f>
        <v>#REF!</v>
      </c>
      <c r="V50" s="295" t="e">
        <f>N21/#REF!</f>
        <v>#REF!</v>
      </c>
    </row>
    <row r="51" spans="1:22" x14ac:dyDescent="0.3">
      <c r="J51" s="234" t="s">
        <v>88</v>
      </c>
      <c r="K51" s="216" t="e">
        <f>ROUND(-#REF!/(K21*2),1)</f>
        <v>#REF!</v>
      </c>
      <c r="L51" s="267" t="e">
        <f>ROUND(-#REF!/(L21*2),1)</f>
        <v>#REF!</v>
      </c>
      <c r="M51" s="267" t="e">
        <f>ROUND(-#REF!/(M21*2),1)-0.2</f>
        <v>#REF!</v>
      </c>
      <c r="N51" s="291" t="e">
        <f>ROUND(-#REF!/(N21*2),1)-0.2</f>
        <v>#REF!</v>
      </c>
      <c r="P51" s="291" t="e">
        <f>ROUND(-#REF!/(P21),1)+0.1</f>
        <v>#REF!</v>
      </c>
      <c r="Q51" s="291" t="e">
        <f>ROUND(-#REF!/(Q21),1)+0.1</f>
        <v>#REF!</v>
      </c>
    </row>
    <row r="52" spans="1:22" ht="13.2" x14ac:dyDescent="0.25">
      <c r="A52" s="6"/>
      <c r="J52" s="234" t="s">
        <v>89</v>
      </c>
      <c r="K52" s="216">
        <f>K23/K12</f>
        <v>0.23222213253692792</v>
      </c>
      <c r="L52" s="235">
        <f>L23/L12</f>
        <v>0.22952067970503368</v>
      </c>
      <c r="M52" s="235">
        <f>M23/M12</f>
        <v>0.17503100454733361</v>
      </c>
      <c r="N52" s="235">
        <f>N23/N12</f>
        <v>0.13280865715691098</v>
      </c>
      <c r="P52" s="235">
        <f>P23/P12</f>
        <v>0.22952067970503368</v>
      </c>
      <c r="Q52" s="235">
        <f>Q23/Q12</f>
        <v>0.15378915737043594</v>
      </c>
    </row>
    <row r="53" spans="1:22" x14ac:dyDescent="0.3">
      <c r="J53" s="234" t="s">
        <v>90</v>
      </c>
      <c r="K53" s="216">
        <f>K21/K12</f>
        <v>0.41133263378803775</v>
      </c>
      <c r="L53" s="235">
        <f>L21/L12</f>
        <v>0.40866463610131454</v>
      </c>
      <c r="M53" s="235">
        <f>M21/M12</f>
        <v>0.35204630012401816</v>
      </c>
      <c r="N53" s="235">
        <f>N21/N12</f>
        <v>0.30824725364813904</v>
      </c>
      <c r="P53" s="235">
        <f>P21/P12</f>
        <v>0.40866463610131454</v>
      </c>
      <c r="Q53" s="235">
        <f>Q21/Q12</f>
        <v>0.3300539249989709</v>
      </c>
    </row>
    <row r="54" spans="1:22" x14ac:dyDescent="0.3">
      <c r="J54" s="234"/>
      <c r="K54" s="216"/>
      <c r="L54" s="225"/>
      <c r="M54" s="225"/>
      <c r="N54" s="227"/>
      <c r="P54" s="227"/>
      <c r="Q54" s="227"/>
    </row>
    <row r="55" spans="1:22" ht="21" x14ac:dyDescent="0.4">
      <c r="J55" s="85" t="s">
        <v>91</v>
      </c>
      <c r="K55" s="233"/>
      <c r="L55" s="237"/>
      <c r="M55" s="237"/>
      <c r="N55" s="238"/>
      <c r="P55" s="238"/>
      <c r="Q55" s="238"/>
    </row>
    <row r="56" spans="1:22" x14ac:dyDescent="0.3">
      <c r="J56" s="88" t="s">
        <v>92</v>
      </c>
    </row>
    <row r="57" spans="1:22" x14ac:dyDescent="0.3">
      <c r="J57" s="239" t="s">
        <v>93</v>
      </c>
    </row>
    <row r="58" spans="1:22" x14ac:dyDescent="0.3">
      <c r="J58" s="88" t="s">
        <v>94</v>
      </c>
    </row>
    <row r="59" spans="1:22" x14ac:dyDescent="0.3">
      <c r="J59" s="88" t="s">
        <v>95</v>
      </c>
    </row>
  </sheetData>
  <pageMargins left="0.7" right="0.7" top="0.75" bottom="0.75" header="0.3" footer="0.3"/>
  <pageSetup paperSize="9" orientation="portrait" verticalDpi="0" r:id="rId1"/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3be79cc-afd4-46a6-8e6c-071af03982fb">AAPTF-2085945228-20993</_dlc_DocId>
    <_dlc_DocIdUrl xmlns="43be79cc-afd4-46a6-8e6c-071af03982fb">
      <Url>https://teamtelstra.sharepoint.com/sites/TLSINVESTORRELATIONS/_layouts/15/DocIdRedir.aspx?ID=AAPTF-2085945228-20993</Url>
      <Description>AAPTF-2085945228-20993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C564461B8B54DB8BED884D1CB9C3B" ma:contentTypeVersion="11" ma:contentTypeDescription="Create a new document." ma:contentTypeScope="" ma:versionID="73d2de53330832a97498e634173a7065">
  <xsd:schema xmlns:xsd="http://www.w3.org/2001/XMLSchema" xmlns:xs="http://www.w3.org/2001/XMLSchema" xmlns:p="http://schemas.microsoft.com/office/2006/metadata/properties" xmlns:ns2="43be79cc-afd4-46a6-8e6c-071af03982fb" xmlns:ns3="24fa3065-340c-4790-b179-1097dc37f0f8" targetNamespace="http://schemas.microsoft.com/office/2006/metadata/properties" ma:root="true" ma:fieldsID="5a50497eb2c8e8fdda9932892bfd6583" ns2:_="" ns3:_="">
    <xsd:import namespace="43be79cc-afd4-46a6-8e6c-071af03982fb"/>
    <xsd:import namespace="24fa3065-340c-4790-b179-1097dc37f0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e79cc-afd4-46a6-8e6c-071af03982f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fa3065-340c-4790-b179-1097dc37f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AC4B7F7-08F1-4FC7-A82E-66DEED8B7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7B5EDD-2301-40E0-B425-5CE0E24C6E24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24fa3065-340c-4790-b179-1097dc37f0f8"/>
    <ds:schemaRef ds:uri="http://purl.org/dc/elements/1.1/"/>
    <ds:schemaRef ds:uri="http://schemas.microsoft.com/office/infopath/2007/PartnerControls"/>
    <ds:schemaRef ds:uri="43be79cc-afd4-46a6-8e6c-071af03982f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6F374FC-0565-4B31-9C39-662E7E324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be79cc-afd4-46a6-8e6c-071af03982fb"/>
    <ds:schemaRef ds:uri="24fa3065-340c-4790-b179-1097dc37f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02DF49-8C6A-4A15-AE1E-9B45A515C34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Fin Ongoing</vt:lpstr>
      <vt:lpstr>Cash Flow</vt:lpstr>
      <vt:lpstr>Bal Sheet</vt:lpstr>
      <vt:lpstr>Segments</vt:lpstr>
      <vt:lpstr>Stat data</vt:lpstr>
      <vt:lpstr>Historical smry P&amp;L</vt:lpstr>
      <vt:lpstr>Historical smry KPIs</vt:lpstr>
      <vt:lpstr>Fnce Costs</vt:lpstr>
      <vt:lpstr>FTE Capex (2)</vt:lpstr>
      <vt:lpstr>'Bal Sheet'!Print_Area</vt:lpstr>
      <vt:lpstr>'Cash Flow'!Print_Area</vt:lpstr>
      <vt:lpstr>'Fin Ongoing'!Print_Area</vt:lpstr>
      <vt:lpstr>Segments!Print_Area</vt:lpstr>
      <vt:lpstr>'Stat data'!Print_Area</vt:lpstr>
    </vt:vector>
  </TitlesOfParts>
  <Company>Telstra Corporation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Galis, Soula</dc:creator>
  <cp:lastModifiedBy>Chuah, William</cp:lastModifiedBy>
  <cp:lastPrinted>2019-08-14T01:09:41Z</cp:lastPrinted>
  <dcterms:created xsi:type="dcterms:W3CDTF">2018-12-09T23:34:07Z</dcterms:created>
  <dcterms:modified xsi:type="dcterms:W3CDTF">2019-08-14T11:25:30Z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0x010100E85C564461B8B54DB8BED884D1CB9C3B</vt:lpwstr>
  </property>
  <property fmtid="{D5CDD505-2E9C-101B-9397-08002B2CF9AE}" pid="4" name="_dlc_DocIdItemGuid">
    <vt:lpwstr>7a50a881-dcc4-4ee1-9b71-2131b45742d3</vt:lpwstr>
  </property>
</Properties>
</file>